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50"/>
  </bookViews>
  <sheets>
    <sheet name="Πίνακας κατάταξης" sheetId="1" r:id="rId1"/>
    <sheet name="δεδομένα" sheetId="2" r:id="rId2"/>
    <sheet name="Φύλλο2" sheetId="3" r:id="rId3"/>
  </sheets>
  <definedNames>
    <definedName name="_xlnm.Print_Area" localSheetId="0">'Πίνακας κατάταξης'!$A$1:$AE$80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<sst xmlns="http://schemas.openxmlformats.org/spreadsheetml/2006/main" count="151" uniqueCount="97">
  <si>
    <t>Στοιχεία αιτούντος</t>
  </si>
  <si>
    <t>κριτήρια</t>
  </si>
  <si>
    <t>βαθμολόγηση κριτηρίων</t>
  </si>
  <si>
    <t>α1</t>
  </si>
  <si>
    <t>α2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</si>
  <si>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</si>
  <si>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</si>
  <si>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</si>
  <si>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</si>
  <si>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</si>
  <si>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</si>
  <si>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</si>
  <si>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</si>
  <si>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</si>
  <si>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α/α</t>
  </si>
  <si>
    <t>αρ.πρωτ. Αιτησης</t>
  </si>
  <si>
    <t>ημερ/νία αίτησης</t>
  </si>
  <si>
    <t>Επώνυμο</t>
  </si>
  <si>
    <t>Όνομα</t>
  </si>
  <si>
    <t>Σχολικό έτος</t>
  </si>
  <si>
    <t>εμπειρία (μήνες)</t>
  </si>
  <si>
    <t>αριθμός αιθουσών</t>
  </si>
  <si>
    <t>πολύτεκνος (αρ.τέκνων)*</t>
  </si>
  <si>
    <t>τέκνο πολύτεκνης οικογένειας(αριθμός παιδιών)*</t>
  </si>
  <si>
    <t>τρίτεκνος*</t>
  </si>
  <si>
    <t>τέκνο τρίτεκνης οικογένειας*</t>
  </si>
  <si>
    <t>ανήλικα τέκνα</t>
  </si>
  <si>
    <t>μονεογονική ιδιότητα (γονέας)*</t>
  </si>
  <si>
    <t>μονεογονική ιδιότητα (τέκνο)*</t>
  </si>
  <si>
    <t>αναπηρία γονέα-τέκνου</t>
  </si>
  <si>
    <t>ηλικία</t>
  </si>
  <si>
    <r>
      <rPr>
        <sz val="11"/>
        <color theme="1"/>
        <rFont val="Calibri"/>
        <charset val="161"/>
        <scheme val="minor"/>
      </rPr>
      <t>αριθμός</t>
    </r>
    <r>
      <rPr>
        <sz val="10"/>
        <color theme="1"/>
        <rFont val="Calibri"/>
        <charset val="161"/>
        <scheme val="minor"/>
      </rPr>
      <t xml:space="preserve"> αιθουσών</t>
    </r>
  </si>
  <si>
    <t>πολύτεκνος (αρ.τέκνων)</t>
  </si>
  <si>
    <t>τέκνο πολύτεκνης οικογένειας (αριθμός παιδιών)</t>
  </si>
  <si>
    <t>τρίτεκνος</t>
  </si>
  <si>
    <t>τέκνο τρίτεκνης οικογένειας</t>
  </si>
  <si>
    <t>μονεογονική ιδιότητα (γονέας)</t>
  </si>
  <si>
    <t>μονεογονική ιδιότητα (τέκνο)</t>
  </si>
  <si>
    <t>Σύνολο μορίων / έτος</t>
  </si>
  <si>
    <t>Γενικό Σύνολο</t>
  </si>
  <si>
    <t>ΑΛΤΑΝΗ</t>
  </si>
  <si>
    <t>ΒΑΣΙΛΙΚΗ</t>
  </si>
  <si>
    <t>ΠΟΛΥΜΕΡΟΥ</t>
  </si>
  <si>
    <t>ΠΕΡΣΕΦΟΝΗ</t>
  </si>
  <si>
    <t>Α</t>
  </si>
  <si>
    <t>2015-2016</t>
  </si>
  <si>
    <t>ΚΟΥΡΤΗ</t>
  </si>
  <si>
    <t>ΓΛΥΚΕΡΙΑ</t>
  </si>
  <si>
    <t>ΒΡΑΤΣΙΣΤΑ</t>
  </si>
  <si>
    <t>ΦΩΤΕΙΝΗ</t>
  </si>
  <si>
    <t>ΜΑΓΚΟΥΤΗΣ</t>
  </si>
  <si>
    <t>ΚΩΝ)ΝΟΣ</t>
  </si>
  <si>
    <t>ΚΟΖΑΚ</t>
  </si>
  <si>
    <t>ΝΑΤΑΛΙΑ</t>
  </si>
  <si>
    <t>Β</t>
  </si>
  <si>
    <t>2016-2017</t>
  </si>
  <si>
    <t>2017-2018</t>
  </si>
  <si>
    <t>2018-2019</t>
  </si>
  <si>
    <t>2019-2020</t>
  </si>
  <si>
    <t>ΔΙΑΜΑΝΤΗ</t>
  </si>
  <si>
    <t>ΜΠΑΚΑΤΣΗ</t>
  </si>
  <si>
    <t>ΛΑΜΠΡΙΝΗ</t>
  </si>
  <si>
    <t>ΖΥΓΟΥΛΑΚΗΣ</t>
  </si>
  <si>
    <t>ΔΗΜΗΤΡΙΟΣ</t>
  </si>
  <si>
    <t>ΠΑΤΣΙΑΟΥΡΑ</t>
  </si>
  <si>
    <t>ΤΖΟΒΑΝΑ</t>
  </si>
  <si>
    <t>ΧΥΤΑ</t>
  </si>
  <si>
    <t>ΣΤΥΛΙΑΝΗ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</si>
  <si>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</si>
  <si>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</si>
  <si>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</si>
  <si>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</si>
  <si>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</si>
  <si>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</si>
  <si>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</si>
  <si>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</si>
  <si>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</si>
  <si>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</si>
  <si>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ΠΑΠΑΔΗΜΑ</t>
  </si>
  <si>
    <t>ΜΑΡΙΑ</t>
  </si>
  <si>
    <t>ΚΑΨΑΛΗ</t>
  </si>
  <si>
    <t>ΤΡΙΣΕΥΓΕΝΗ</t>
  </si>
  <si>
    <t>ΤΖΕΡΕΜΕ</t>
  </si>
  <si>
    <t>2012-2013</t>
  </si>
  <si>
    <t>ΜΑΡΚΑΣΟΓΛΟΥ</t>
  </si>
  <si>
    <t>ΚΩΣΤΟΥΛΑΣ</t>
  </si>
  <si>
    <t>ΣΤΕΦΑΝΟΣ</t>
  </si>
  <si>
    <t>ΚΟΚΚΑΛΗ</t>
  </si>
  <si>
    <t>ΙΩΑΝΝΑ</t>
  </si>
  <si>
    <t>ΚΟΡΟΜΠΙΛΙΑ</t>
  </si>
  <si>
    <t>ΕΛΕΝΗ</t>
  </si>
  <si>
    <t>ΓΙΩΤΗ</t>
  </si>
  <si>
    <t>ΘΕΟΔΩΡΑ</t>
  </si>
  <si>
    <r>
      <rPr>
        <sz val="11"/>
        <color theme="1"/>
        <rFont val="Calibri"/>
        <charset val="161"/>
        <scheme val="minor"/>
      </rPr>
      <t xml:space="preserve">* Δεν μπορεί να είναι συμπληρωμένα </t>
    </r>
    <r>
      <rPr>
        <b/>
        <u/>
        <sz val="11"/>
        <color theme="1"/>
        <rFont val="Calibri"/>
        <charset val="161"/>
        <scheme val="minor"/>
      </rPr>
      <t>ταυτόχρονα</t>
    </r>
    <r>
      <rPr>
        <sz val="11"/>
        <color theme="1"/>
        <rFont val="Calibri"/>
        <charset val="161"/>
        <scheme val="minor"/>
      </rPr>
      <t xml:space="preserve"> (β και γ) ή (δ και ε) ή (ζ και η)</t>
    </r>
  </si>
  <si>
    <t>σχολικό έτος</t>
  </si>
  <si>
    <t>μήνες</t>
  </si>
  <si>
    <t>Αίθουσες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</si>
</sst>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1"/>
      <color theme="1"/>
      <name val="Calibri"/>
      <charset val="161"/>
      <scheme val="minor"/>
    </font>
    <font>
      <b/>
      <sz val="11"/>
      <color theme="1"/>
      <name val="Calibri"/>
      <charset val="161"/>
      <scheme val="minor"/>
    </font>
    <font>
      <sz val="10"/>
      <color theme="1"/>
      <name val="Calibri"/>
      <charset val="161"/>
      <scheme val="minor"/>
    </font>
    <font>
      <sz val="8"/>
      <color theme="1"/>
      <name val="Calibri"/>
      <charset val="161"/>
      <scheme val="minor"/>
    </font>
    <font>
      <sz val="9"/>
      <color theme="1"/>
      <name val="Calibri"/>
      <charset val="161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u/>
      <sz val="11"/>
      <color theme="1"/>
      <name val="Calibri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2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4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19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58" fontId="0" fillId="2" borderId="4" xfId="0" applyNumberFormat="1" applyFill="1" applyBorder="1"/>
    <xf numFmtId="0" fontId="0" fillId="3" borderId="4" xfId="0" applyFill="1" applyBorder="1"/>
    <xf numFmtId="0" fontId="0" fillId="4" borderId="4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2" fillId="5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1" fillId="7" borderId="4" xfId="0" applyFont="1" applyFill="1" applyBorder="1" applyAlignment="1">
      <alignment horizontal="center" vertical="center"/>
    </xf>
    <xf numFmtId="0" fontId="1" fillId="4" borderId="4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83"/>
  <sheetViews>
    <sheetView tabSelected="1" zoomScale="85" zoomScaleNormal="85" topLeftCell="D10" workbookViewId="0">
      <selection activeCell="A28" sqref="A28:D28"/>
    </sheetView>
  </sheetViews>
  <sheetFormatPr defaultColWidth="9" defaultRowHeight="15"/>
  <cols>
    <col min="1" max="1" width="4.85714285714286" customWidth="1"/>
    <col min="3" max="3" width="10.4285714285714" customWidth="1"/>
    <col min="4" max="4" width="13.7142857142857" customWidth="1"/>
    <col min="5" max="5" width="12.1428571428571" customWidth="1"/>
    <col min="6" max="6" width="2.28571428571429" customWidth="1"/>
    <col min="7" max="7" width="11.2857142857143" customWidth="1"/>
    <col min="8" max="8" width="7.85714285714286" customWidth="1"/>
    <col min="9" max="9" width="8.85714285714286" customWidth="1"/>
    <col min="10" max="10" width="9.71428571428571" customWidth="1"/>
    <col min="11" max="12" width="9.28571428571429" customWidth="1"/>
    <col min="13" max="13" width="9.71428571428571" customWidth="1"/>
    <col min="14" max="14" width="7.28571428571429" customWidth="1"/>
    <col min="15" max="16" width="9.28571428571429" customWidth="1"/>
    <col min="17" max="17" width="8.14285714285714" customWidth="1"/>
    <col min="18" max="18" width="5.85714285714286" customWidth="1"/>
    <col min="19" max="22" width="8.85714285714286" customWidth="1"/>
    <col min="23" max="23" width="9.14285714285714" customWidth="1"/>
    <col min="24" max="24" width="10.4285714285714" customWidth="1"/>
    <col min="25" max="25" width="8.28571428571429" customWidth="1"/>
    <col min="26" max="27" width="9.14285714285714" customWidth="1"/>
    <col min="28" max="28" width="8.71428571428571" customWidth="1"/>
    <col min="29" max="29" width="6.57142857142857" customWidth="1"/>
    <col min="30" max="30" width="7.42857142857143" customWidth="1"/>
    <col min="31" max="31" width="9" style="4"/>
  </cols>
  <sheetData>
    <row r="1" s="2" customFormat="1" spans="1:31">
      <c r="A1" s="5" t="s">
        <v>0</v>
      </c>
      <c r="B1" s="6"/>
      <c r="C1" s="6"/>
      <c r="D1" s="6"/>
      <c r="E1" s="7"/>
      <c r="F1" s="7"/>
      <c r="G1" s="8"/>
      <c r="H1" s="9" t="s">
        <v>1</v>
      </c>
      <c r="I1" s="9"/>
      <c r="J1" s="9"/>
      <c r="K1" s="9"/>
      <c r="L1" s="9"/>
      <c r="M1" s="9"/>
      <c r="N1" s="9"/>
      <c r="O1" s="9"/>
      <c r="P1" s="9"/>
      <c r="Q1" s="9"/>
      <c r="R1" s="9"/>
      <c r="S1" s="9" t="s">
        <v>2</v>
      </c>
      <c r="T1" s="9"/>
      <c r="U1" s="9"/>
      <c r="V1" s="9"/>
      <c r="W1" s="9"/>
      <c r="X1" s="9"/>
      <c r="Y1" s="9"/>
      <c r="Z1" s="9"/>
      <c r="AA1" s="9"/>
      <c r="AB1" s="9"/>
      <c r="AC1" s="9"/>
      <c r="AE1" s="4"/>
    </row>
    <row r="2" s="2" customFormat="1" spans="1:31">
      <c r="A2" s="10"/>
      <c r="B2" s="11"/>
      <c r="C2" s="11"/>
      <c r="D2" s="11"/>
      <c r="E2" s="12"/>
      <c r="F2" s="12"/>
      <c r="G2" s="8"/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11</v>
      </c>
      <c r="Q2" s="9" t="s">
        <v>12</v>
      </c>
      <c r="R2" s="9" t="s">
        <v>13</v>
      </c>
      <c r="S2" s="9" t="s">
        <v>3</v>
      </c>
      <c r="T2" s="9" t="s">
        <v>4</v>
      </c>
      <c r="U2" s="9" t="s">
        <v>5</v>
      </c>
      <c r="V2" s="9" t="s">
        <v>6</v>
      </c>
      <c r="W2" s="9" t="s">
        <v>7</v>
      </c>
      <c r="X2" s="9" t="s">
        <v>8</v>
      </c>
      <c r="Y2" s="9" t="s">
        <v>9</v>
      </c>
      <c r="Z2" s="9" t="s">
        <v>10</v>
      </c>
      <c r="AA2" s="9" t="s">
        <v>11</v>
      </c>
      <c r="AB2" s="9" t="s">
        <v>12</v>
      </c>
      <c r="AC2" s="9" t="s">
        <v>13</v>
      </c>
      <c r="AE2" s="4"/>
    </row>
    <row r="3" s="3" customFormat="1" ht="57.75" customHeight="1" spans="1:31">
      <c r="A3" s="13" t="s">
        <v>14</v>
      </c>
      <c r="B3" s="13" t="s">
        <v>15</v>
      </c>
      <c r="C3" s="13" t="s">
        <v>16</v>
      </c>
      <c r="D3" s="13" t="s">
        <v>17</v>
      </c>
      <c r="E3" s="13" t="s">
        <v>18</v>
      </c>
      <c r="F3" s="13"/>
      <c r="G3" s="14" t="s">
        <v>19</v>
      </c>
      <c r="H3" s="14" t="s">
        <v>20</v>
      </c>
      <c r="I3" s="14" t="s">
        <v>21</v>
      </c>
      <c r="J3" s="20" t="s">
        <v>22</v>
      </c>
      <c r="K3" s="20" t="s">
        <v>23</v>
      </c>
      <c r="L3" s="14" t="s">
        <v>24</v>
      </c>
      <c r="M3" s="20" t="s">
        <v>25</v>
      </c>
      <c r="N3" s="14" t="s">
        <v>26</v>
      </c>
      <c r="O3" s="21" t="s">
        <v>27</v>
      </c>
      <c r="P3" s="21" t="s">
        <v>28</v>
      </c>
      <c r="Q3" s="21" t="s">
        <v>29</v>
      </c>
      <c r="R3" s="14" t="s">
        <v>30</v>
      </c>
      <c r="S3" s="22" t="s">
        <v>20</v>
      </c>
      <c r="T3" s="22" t="s">
        <v>31</v>
      </c>
      <c r="U3" s="23" t="s">
        <v>32</v>
      </c>
      <c r="V3" s="23" t="s">
        <v>33</v>
      </c>
      <c r="W3" s="22" t="s">
        <v>34</v>
      </c>
      <c r="X3" s="22" t="s">
        <v>35</v>
      </c>
      <c r="Y3" s="22" t="s">
        <v>26</v>
      </c>
      <c r="Z3" s="23" t="s">
        <v>36</v>
      </c>
      <c r="AA3" s="23" t="s">
        <v>37</v>
      </c>
      <c r="AB3" s="25" t="s">
        <v>29</v>
      </c>
      <c r="AC3" s="22" t="s">
        <v>30</v>
      </c>
      <c r="AD3" s="26" t="s">
        <v>38</v>
      </c>
      <c r="AE3" s="27" t="s">
        <v>39</v>
      </c>
    </row>
    <row r="4" spans="1:31">
      <c r="A4" s="15">
        <v>1</v>
      </c>
      <c r="B4" s="15">
        <v>7186</v>
      </c>
      <c r="C4" s="16">
        <v>44068</v>
      </c>
      <c r="D4" s="15" t="s">
        <v>40</v>
      </c>
      <c r="E4" s="15" t="s">
        <v>41</v>
      </c>
      <c r="F4" s="15"/>
      <c r="G4" s="14"/>
      <c r="H4" s="17"/>
      <c r="I4" s="17"/>
      <c r="J4" s="17"/>
      <c r="K4" s="17"/>
      <c r="L4" s="17"/>
      <c r="M4" s="17">
        <v>3</v>
      </c>
      <c r="N4" s="17"/>
      <c r="O4" s="17"/>
      <c r="P4" s="17"/>
      <c r="Q4" s="17"/>
      <c r="R4" s="17">
        <v>50</v>
      </c>
      <c r="S4" s="24">
        <f>H4*17</f>
        <v>0</v>
      </c>
      <c r="T4" s="24">
        <f>I4*1*H4</f>
        <v>0</v>
      </c>
      <c r="U4" s="24">
        <v>0</v>
      </c>
      <c r="V4" s="24">
        <f>IF(K4=4,30,IF(K4&gt;4,30+(K4-4)*10,0))</f>
        <v>0</v>
      </c>
      <c r="W4" s="24">
        <f>IF(L4=3,15,0)</f>
        <v>0</v>
      </c>
      <c r="X4" s="24">
        <f>IF(M4=3,15,0)</f>
        <v>15</v>
      </c>
      <c r="Y4" s="24">
        <v>0</v>
      </c>
      <c r="Z4" s="24">
        <f>IF(O4&lt;=3,O4*10,0)</f>
        <v>0</v>
      </c>
      <c r="AA4" s="24">
        <f>IF(P4&lt;=3,P4*10,0)</f>
        <v>0</v>
      </c>
      <c r="AB4" s="24">
        <f>VLOOKUP(Q4,δεδομένα!$F$1:$G$101,2,TRUE)</f>
        <v>0</v>
      </c>
      <c r="AC4" s="24">
        <v>10</v>
      </c>
      <c r="AD4" s="28">
        <f t="shared" ref="AD4:AD8" si="0">SUM(S4:AC4)</f>
        <v>25</v>
      </c>
      <c r="AE4" s="29">
        <v>25</v>
      </c>
    </row>
    <row r="5" ht="5.1" customHeight="1" spans="1:31">
      <c r="A5" s="18"/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30"/>
    </row>
    <row r="6" spans="1:31">
      <c r="A6" s="15">
        <v>2</v>
      </c>
      <c r="B6" s="15">
        <v>7227</v>
      </c>
      <c r="C6" s="16">
        <v>44067</v>
      </c>
      <c r="D6" s="15" t="s">
        <v>42</v>
      </c>
      <c r="E6" s="15" t="s">
        <v>43</v>
      </c>
      <c r="F6" s="15" t="s">
        <v>44</v>
      </c>
      <c r="G6" s="14" t="s">
        <v>45</v>
      </c>
      <c r="H6" s="17">
        <v>7.5</v>
      </c>
      <c r="I6" s="17">
        <v>8</v>
      </c>
      <c r="J6" s="17"/>
      <c r="K6" s="17"/>
      <c r="L6" s="17"/>
      <c r="M6" s="17"/>
      <c r="N6" s="17"/>
      <c r="O6" s="17"/>
      <c r="P6" s="17"/>
      <c r="Q6" s="17"/>
      <c r="R6" s="17">
        <v>54</v>
      </c>
      <c r="S6" s="24">
        <f t="shared" ref="S6:S8" si="1">H6*17</f>
        <v>127.5</v>
      </c>
      <c r="T6" s="24">
        <f t="shared" ref="T6:T8" si="2">I6*1*H6</f>
        <v>60</v>
      </c>
      <c r="U6" s="24">
        <f t="shared" ref="U6:U8" si="3">IF(J6=4,30,IF(J6&gt;4,30+(J6-4)*10,0))</f>
        <v>0</v>
      </c>
      <c r="V6" s="24">
        <f t="shared" ref="V6:V8" si="4">IF(K6=4,30,IF(K6&gt;4,30+(K6-4)*10,0))</f>
        <v>0</v>
      </c>
      <c r="W6" s="24">
        <f t="shared" ref="W6:W8" si="5">IF(L6=3,15,0)</f>
        <v>0</v>
      </c>
      <c r="X6" s="24">
        <f t="shared" ref="X6:X8" si="6">IF(M6=3,15,0)</f>
        <v>0</v>
      </c>
      <c r="Y6" s="24">
        <f t="shared" ref="Y6:Y8" si="7">IF(N6&lt;3,N6*5,IF(N6=3,20,0))</f>
        <v>0</v>
      </c>
      <c r="Z6" s="24">
        <v>0</v>
      </c>
      <c r="AA6" s="24">
        <f t="shared" ref="AA6:AA8" si="8">IF(P6&lt;=3,P6*10,0)</f>
        <v>0</v>
      </c>
      <c r="AB6" s="24">
        <f>VLOOKUP(Q6,δεδομένα!$F$1:$G$101,2,TRUE)</f>
        <v>0</v>
      </c>
      <c r="AC6">
        <v>20</v>
      </c>
      <c r="AD6" s="28">
        <f t="shared" si="0"/>
        <v>207.5</v>
      </c>
      <c r="AE6" s="29">
        <f>SUM(AD6)</f>
        <v>207.5</v>
      </c>
    </row>
    <row r="7" ht="5.1" customHeight="1" spans="1:31">
      <c r="A7" s="18"/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30"/>
    </row>
    <row r="8" spans="1:31">
      <c r="A8" s="15">
        <v>3</v>
      </c>
      <c r="B8" s="15">
        <v>7188</v>
      </c>
      <c r="C8" s="16">
        <v>44064</v>
      </c>
      <c r="D8" s="15" t="s">
        <v>46</v>
      </c>
      <c r="E8" s="15" t="s">
        <v>47</v>
      </c>
      <c r="F8" s="15"/>
      <c r="G8" s="14"/>
      <c r="H8" s="17"/>
      <c r="I8" s="17"/>
      <c r="J8" s="17"/>
      <c r="K8" s="17">
        <v>4</v>
      </c>
      <c r="L8" s="17"/>
      <c r="M8" s="17"/>
      <c r="N8" s="17">
        <v>2</v>
      </c>
      <c r="O8" s="17"/>
      <c r="P8" s="17"/>
      <c r="Q8" s="17"/>
      <c r="R8" s="17">
        <v>31</v>
      </c>
      <c r="S8" s="24">
        <f t="shared" si="1"/>
        <v>0</v>
      </c>
      <c r="T8" s="24">
        <f t="shared" si="2"/>
        <v>0</v>
      </c>
      <c r="U8" s="24">
        <f t="shared" si="3"/>
        <v>0</v>
      </c>
      <c r="V8" s="24">
        <f t="shared" si="4"/>
        <v>30</v>
      </c>
      <c r="W8" s="24">
        <f t="shared" si="5"/>
        <v>0</v>
      </c>
      <c r="X8" s="24">
        <f t="shared" si="6"/>
        <v>0</v>
      </c>
      <c r="Y8" s="24">
        <f t="shared" si="7"/>
        <v>10</v>
      </c>
      <c r="Z8">
        <v>0</v>
      </c>
      <c r="AA8" s="24">
        <f t="shared" si="8"/>
        <v>0</v>
      </c>
      <c r="AB8" s="24">
        <f>VLOOKUP(Q8,δεδομένα!$F$1:$G$101,2,TRUE)</f>
        <v>0</v>
      </c>
      <c r="AC8">
        <v>10</v>
      </c>
      <c r="AD8" s="28">
        <f t="shared" si="0"/>
        <v>50</v>
      </c>
      <c r="AE8" s="29">
        <f>SUM(AD8)</f>
        <v>50</v>
      </c>
    </row>
    <row r="9" ht="5.1" customHeight="1" spans="1:31">
      <c r="A9" s="18"/>
      <c r="B9" s="18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30"/>
    </row>
    <row r="10" spans="1:31">
      <c r="A10" s="15">
        <v>4</v>
      </c>
      <c r="B10" s="15">
        <v>7155</v>
      </c>
      <c r="C10" s="16">
        <v>44064</v>
      </c>
      <c r="D10" s="15" t="s">
        <v>48</v>
      </c>
      <c r="E10" s="15" t="s">
        <v>49</v>
      </c>
      <c r="F10" s="15"/>
      <c r="G10" s="14"/>
      <c r="H10" s="17"/>
      <c r="I10" s="17"/>
      <c r="J10" s="17"/>
      <c r="K10" s="17"/>
      <c r="L10" s="17"/>
      <c r="M10" s="17"/>
      <c r="N10" s="17">
        <v>1</v>
      </c>
      <c r="O10" s="17"/>
      <c r="P10" s="17"/>
      <c r="Q10" s="17"/>
      <c r="R10" s="17">
        <v>41</v>
      </c>
      <c r="S10" s="24">
        <f>H10*17</f>
        <v>0</v>
      </c>
      <c r="T10" s="24">
        <f>I10*1</f>
        <v>0</v>
      </c>
      <c r="U10" s="24">
        <f>IF(J10=4,30,IF(J10&gt;4,30+(J10-4)*10,0))</f>
        <v>0</v>
      </c>
      <c r="V10" s="24">
        <f>IF(K10=4,30,IF(K10&gt;4,30+(K10-4)*10,0))</f>
        <v>0</v>
      </c>
      <c r="W10" s="24">
        <f>IF(L10=3,15,0)</f>
        <v>0</v>
      </c>
      <c r="X10" s="24">
        <v>0</v>
      </c>
      <c r="Y10" s="24">
        <f>IF(N10&lt;3,N10*5,IF(N10=3,20,0))</f>
        <v>5</v>
      </c>
      <c r="Z10" s="24">
        <f>IF(O10&lt;=3,O10*10,0)</f>
        <v>0</v>
      </c>
      <c r="AA10" s="24">
        <v>0</v>
      </c>
      <c r="AB10" s="24">
        <v>0</v>
      </c>
      <c r="AC10" s="24">
        <f>IF(R10&lt;=50,10,20)</f>
        <v>10</v>
      </c>
      <c r="AD10" s="28">
        <f>SUM(S10:AC10)</f>
        <v>15</v>
      </c>
      <c r="AE10" s="29">
        <f>SUM(AD10)</f>
        <v>15</v>
      </c>
    </row>
    <row r="11" ht="5.1" customHeight="1" spans="1:3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30"/>
    </row>
    <row r="12" spans="1:31">
      <c r="A12" s="15">
        <v>5</v>
      </c>
      <c r="B12" s="15">
        <v>7185</v>
      </c>
      <c r="C12" s="16">
        <v>44064</v>
      </c>
      <c r="D12" s="15" t="s">
        <v>50</v>
      </c>
      <c r="E12" s="15" t="s">
        <v>51</v>
      </c>
      <c r="F12" s="15"/>
      <c r="G12" s="14"/>
      <c r="H12" s="17"/>
      <c r="I12" s="17"/>
      <c r="J12" s="17"/>
      <c r="K12" s="17"/>
      <c r="L12" s="17"/>
      <c r="M12" s="17"/>
      <c r="N12" s="17">
        <v>2</v>
      </c>
      <c r="O12" s="17"/>
      <c r="P12" s="17"/>
      <c r="Q12" s="17">
        <v>80</v>
      </c>
      <c r="R12" s="17">
        <v>43</v>
      </c>
      <c r="S12" s="24">
        <f t="shared" ref="S12:S25" si="9">H12*17</f>
        <v>0</v>
      </c>
      <c r="T12" s="24">
        <f>I12*1</f>
        <v>0</v>
      </c>
      <c r="U12" s="24">
        <f t="shared" ref="U12:U25" si="10">IF(J12=4,30,IF(J12&gt;4,30+(J12-4)*10,0))</f>
        <v>0</v>
      </c>
      <c r="V12" s="24">
        <f t="shared" ref="V12:V25" si="11">IF(K12=4,30,IF(K12&gt;4,30+(K12-4)*10,0))</f>
        <v>0</v>
      </c>
      <c r="W12" s="24">
        <v>0</v>
      </c>
      <c r="X12" s="24">
        <f t="shared" ref="X12:X25" si="12">IF(M12=3,15,0)</f>
        <v>0</v>
      </c>
      <c r="Y12" s="24">
        <v>10</v>
      </c>
      <c r="Z12" s="24">
        <f t="shared" ref="Z12:Z25" si="13">IF(O12&lt;=3,O12*10,0)</f>
        <v>0</v>
      </c>
      <c r="AA12" s="24">
        <f t="shared" ref="AA12:AA25" si="14">IF(P12&lt;=3,P12*10,0)</f>
        <v>0</v>
      </c>
      <c r="AB12" s="24">
        <f>VLOOKUP(Q12,δεδομένα!$F$1:$G$101,2,TRUE)</f>
        <v>17</v>
      </c>
      <c r="AC12" s="24">
        <f t="shared" ref="AC12:AC25" si="15">IF(R12&lt;=50,10,20)</f>
        <v>10</v>
      </c>
      <c r="AD12" s="28">
        <f t="shared" ref="AD12:AD25" si="16">SUM(S12:AC12)</f>
        <v>37</v>
      </c>
      <c r="AE12" s="29">
        <f>SUM(AD12)</f>
        <v>37</v>
      </c>
    </row>
    <row r="13" ht="5.1" customHeight="1" spans="1:31">
      <c r="A13" s="18"/>
      <c r="B13" s="18"/>
      <c r="C13" s="18"/>
      <c r="D13" s="18"/>
      <c r="E13" s="18"/>
      <c r="F13" s="18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0"/>
    </row>
    <row r="14" spans="1:31">
      <c r="A14" s="15">
        <v>6</v>
      </c>
      <c r="B14" s="15">
        <v>7204</v>
      </c>
      <c r="C14" s="16">
        <v>44067</v>
      </c>
      <c r="D14" s="15" t="s">
        <v>52</v>
      </c>
      <c r="E14" s="15" t="s">
        <v>53</v>
      </c>
      <c r="F14" s="15" t="s">
        <v>54</v>
      </c>
      <c r="G14" s="14" t="s">
        <v>55</v>
      </c>
      <c r="H14" s="17">
        <v>9.5</v>
      </c>
      <c r="I14" s="17">
        <v>6</v>
      </c>
      <c r="J14" s="17"/>
      <c r="K14" s="17"/>
      <c r="L14" s="17"/>
      <c r="M14" s="17"/>
      <c r="N14" s="17"/>
      <c r="O14" s="17"/>
      <c r="P14" s="17"/>
      <c r="Q14" s="17"/>
      <c r="R14" s="17"/>
      <c r="S14" s="24">
        <f t="shared" si="9"/>
        <v>161.5</v>
      </c>
      <c r="T14" s="24">
        <v>57</v>
      </c>
      <c r="U14" s="24">
        <f t="shared" si="10"/>
        <v>0</v>
      </c>
      <c r="V14" s="24">
        <f t="shared" si="11"/>
        <v>0</v>
      </c>
      <c r="W14">
        <v>0</v>
      </c>
      <c r="X14" s="24">
        <f t="shared" si="12"/>
        <v>0</v>
      </c>
      <c r="Y14">
        <v>0</v>
      </c>
      <c r="Z14" s="24">
        <f t="shared" si="13"/>
        <v>0</v>
      </c>
      <c r="AA14" s="24">
        <f t="shared" si="14"/>
        <v>0</v>
      </c>
      <c r="AB14" s="24">
        <f>VLOOKUP(Q14,δεδομένα!$F$1:$G$101,2,TRUE)</f>
        <v>0</v>
      </c>
      <c r="AC14" s="24"/>
      <c r="AD14" s="28">
        <f t="shared" si="16"/>
        <v>218.5</v>
      </c>
      <c r="AE14" s="29">
        <f>SUM(S14:AC17)</f>
        <v>912</v>
      </c>
    </row>
    <row r="15" spans="1:31">
      <c r="A15" s="15"/>
      <c r="B15" s="15"/>
      <c r="C15" s="15"/>
      <c r="D15" s="15"/>
      <c r="E15" s="15"/>
      <c r="F15" s="15"/>
      <c r="G15" s="14" t="s">
        <v>56</v>
      </c>
      <c r="H15" s="17">
        <v>10</v>
      </c>
      <c r="I15" s="17">
        <v>6</v>
      </c>
      <c r="J15" s="17"/>
      <c r="K15" s="17"/>
      <c r="L15" s="17"/>
      <c r="M15" s="17"/>
      <c r="N15" s="17"/>
      <c r="O15" s="17"/>
      <c r="P15" s="17"/>
      <c r="Q15" s="17"/>
      <c r="R15" s="17"/>
      <c r="S15" s="24">
        <f t="shared" si="9"/>
        <v>170</v>
      </c>
      <c r="T15" s="24">
        <v>60</v>
      </c>
      <c r="U15" s="24">
        <f t="shared" si="10"/>
        <v>0</v>
      </c>
      <c r="V15" s="24">
        <f t="shared" si="11"/>
        <v>0</v>
      </c>
      <c r="W15">
        <v>0</v>
      </c>
      <c r="X15" s="24">
        <f t="shared" si="12"/>
        <v>0</v>
      </c>
      <c r="Y15">
        <v>0</v>
      </c>
      <c r="Z15" s="24">
        <f t="shared" si="13"/>
        <v>0</v>
      </c>
      <c r="AA15" s="24">
        <f t="shared" si="14"/>
        <v>0</v>
      </c>
      <c r="AB15" s="24">
        <f>VLOOKUP(Q15,δεδομένα!$F$1:$G$101,2,TRUE)</f>
        <v>0</v>
      </c>
      <c r="AC15" s="24"/>
      <c r="AD15" s="28">
        <f t="shared" si="16"/>
        <v>230</v>
      </c>
      <c r="AE15" s="29"/>
    </row>
    <row r="16" spans="1:31">
      <c r="A16" s="15"/>
      <c r="B16" s="15"/>
      <c r="C16" s="15"/>
      <c r="D16" s="15"/>
      <c r="E16" s="15"/>
      <c r="F16" s="15"/>
      <c r="G16" s="14" t="s">
        <v>57</v>
      </c>
      <c r="H16" s="17">
        <v>9.5</v>
      </c>
      <c r="I16" s="17">
        <v>6</v>
      </c>
      <c r="J16" s="17"/>
      <c r="K16" s="17"/>
      <c r="L16" s="17"/>
      <c r="M16" s="17"/>
      <c r="N16" s="17"/>
      <c r="O16" s="17"/>
      <c r="P16" s="17"/>
      <c r="Q16" s="17"/>
      <c r="R16" s="17"/>
      <c r="S16" s="24">
        <f t="shared" si="9"/>
        <v>161.5</v>
      </c>
      <c r="T16" s="24">
        <v>57</v>
      </c>
      <c r="U16" s="24">
        <f t="shared" si="10"/>
        <v>0</v>
      </c>
      <c r="V16" s="24">
        <f t="shared" si="11"/>
        <v>0</v>
      </c>
      <c r="W16">
        <v>0</v>
      </c>
      <c r="X16" s="24">
        <f t="shared" si="12"/>
        <v>0</v>
      </c>
      <c r="Y16">
        <v>0</v>
      </c>
      <c r="Z16" s="24">
        <f t="shared" si="13"/>
        <v>0</v>
      </c>
      <c r="AA16" s="24">
        <f t="shared" si="14"/>
        <v>0</v>
      </c>
      <c r="AB16" s="24">
        <f>VLOOKUP(Q16,δεδομένα!$F$1:$G$101,2,TRUE)</f>
        <v>0</v>
      </c>
      <c r="AC16" s="24"/>
      <c r="AD16" s="28">
        <f t="shared" si="16"/>
        <v>218.5</v>
      </c>
      <c r="AE16" s="29"/>
    </row>
    <row r="17" spans="1:31">
      <c r="A17" s="15"/>
      <c r="B17" s="15"/>
      <c r="C17" s="15"/>
      <c r="D17" s="15"/>
      <c r="E17" s="15"/>
      <c r="F17" s="15"/>
      <c r="G17" s="14" t="s">
        <v>58</v>
      </c>
      <c r="H17" s="17">
        <v>10</v>
      </c>
      <c r="I17" s="17">
        <v>6</v>
      </c>
      <c r="J17" s="17"/>
      <c r="K17" s="17"/>
      <c r="L17" s="17"/>
      <c r="M17" s="17"/>
      <c r="N17" s="17">
        <v>1</v>
      </c>
      <c r="O17" s="17"/>
      <c r="P17" s="17"/>
      <c r="Q17" s="17"/>
      <c r="R17" s="17">
        <v>44</v>
      </c>
      <c r="S17" s="24">
        <f t="shared" si="9"/>
        <v>170</v>
      </c>
      <c r="T17" s="24">
        <v>60</v>
      </c>
      <c r="U17" s="24">
        <f t="shared" si="10"/>
        <v>0</v>
      </c>
      <c r="V17" s="24">
        <f t="shared" si="11"/>
        <v>0</v>
      </c>
      <c r="W17">
        <v>0</v>
      </c>
      <c r="X17" s="24">
        <f t="shared" si="12"/>
        <v>0</v>
      </c>
      <c r="Y17">
        <v>5</v>
      </c>
      <c r="Z17" s="24">
        <f t="shared" si="13"/>
        <v>0</v>
      </c>
      <c r="AA17" s="24">
        <f t="shared" si="14"/>
        <v>0</v>
      </c>
      <c r="AB17" s="24">
        <f>VLOOKUP(Q17,δεδομένα!$F$1:$G$101,2,TRUE)</f>
        <v>0</v>
      </c>
      <c r="AC17" s="24">
        <f t="shared" si="15"/>
        <v>10</v>
      </c>
      <c r="AD17" s="28">
        <f t="shared" si="16"/>
        <v>245</v>
      </c>
      <c r="AE17" s="29"/>
    </row>
    <row r="18" ht="5.1" customHeight="1" spans="1:31">
      <c r="A18" s="18"/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30"/>
    </row>
    <row r="19" spans="1:31">
      <c r="A19" s="15">
        <v>7</v>
      </c>
      <c r="B19" s="15">
        <v>7246</v>
      </c>
      <c r="C19" s="16">
        <v>44067</v>
      </c>
      <c r="D19" s="15" t="s">
        <v>59</v>
      </c>
      <c r="E19" s="15" t="s">
        <v>41</v>
      </c>
      <c r="F19" s="15"/>
      <c r="G19" s="14"/>
      <c r="H19" s="17"/>
      <c r="I19" s="17"/>
      <c r="J19" s="17">
        <v>4</v>
      </c>
      <c r="K19" s="17"/>
      <c r="L19" s="17"/>
      <c r="M19" s="17"/>
      <c r="N19" s="17">
        <v>1</v>
      </c>
      <c r="O19" s="17"/>
      <c r="P19" s="17"/>
      <c r="Q19" s="17"/>
      <c r="R19" s="17">
        <v>41</v>
      </c>
      <c r="S19" s="24">
        <f t="shared" si="9"/>
        <v>0</v>
      </c>
      <c r="T19" s="24">
        <f>I19*1</f>
        <v>0</v>
      </c>
      <c r="U19" s="24">
        <f t="shared" si="10"/>
        <v>30</v>
      </c>
      <c r="V19" s="24">
        <f t="shared" si="11"/>
        <v>0</v>
      </c>
      <c r="W19">
        <v>0</v>
      </c>
      <c r="X19" s="24">
        <f t="shared" si="12"/>
        <v>0</v>
      </c>
      <c r="Y19">
        <v>5</v>
      </c>
      <c r="Z19" s="24">
        <f t="shared" si="13"/>
        <v>0</v>
      </c>
      <c r="AA19" s="24">
        <f t="shared" si="14"/>
        <v>0</v>
      </c>
      <c r="AB19" s="24">
        <f>VLOOKUP(Q19,δεδομένα!$F$1:$G$101,2,TRUE)</f>
        <v>0</v>
      </c>
      <c r="AC19" s="24">
        <f t="shared" si="15"/>
        <v>10</v>
      </c>
      <c r="AD19" s="28">
        <f t="shared" si="16"/>
        <v>45</v>
      </c>
      <c r="AE19" s="29">
        <f>SUM(AD19)</f>
        <v>45</v>
      </c>
    </row>
    <row r="20" ht="5.1" customHeight="1" spans="1:31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0"/>
    </row>
    <row r="21" spans="1:31">
      <c r="A21" s="15">
        <v>8</v>
      </c>
      <c r="B21" s="15">
        <v>7247</v>
      </c>
      <c r="C21" s="16">
        <v>44067</v>
      </c>
      <c r="D21" s="15" t="s">
        <v>60</v>
      </c>
      <c r="E21" s="15" t="s">
        <v>61</v>
      </c>
      <c r="F21" s="15"/>
      <c r="G21" s="14"/>
      <c r="H21" s="17"/>
      <c r="I21" s="17"/>
      <c r="J21" s="17"/>
      <c r="K21" s="17"/>
      <c r="L21" s="17"/>
      <c r="M21" s="17"/>
      <c r="N21" s="17">
        <v>1</v>
      </c>
      <c r="O21" s="17">
        <v>1</v>
      </c>
      <c r="P21" s="17"/>
      <c r="Q21" s="17"/>
      <c r="R21" s="17">
        <v>45</v>
      </c>
      <c r="S21" s="24">
        <f t="shared" si="9"/>
        <v>0</v>
      </c>
      <c r="T21" s="24">
        <f>I21*1</f>
        <v>0</v>
      </c>
      <c r="U21" s="24">
        <f t="shared" si="10"/>
        <v>0</v>
      </c>
      <c r="V21" s="24">
        <f t="shared" si="11"/>
        <v>0</v>
      </c>
      <c r="W21">
        <v>0</v>
      </c>
      <c r="X21" s="24">
        <f t="shared" si="12"/>
        <v>0</v>
      </c>
      <c r="Y21">
        <v>5</v>
      </c>
      <c r="Z21" s="24">
        <f t="shared" si="13"/>
        <v>10</v>
      </c>
      <c r="AA21" s="24">
        <f t="shared" si="14"/>
        <v>0</v>
      </c>
      <c r="AB21" s="24">
        <f>VLOOKUP(Q21,δεδομένα!$F$1:$G$101,2,TRUE)</f>
        <v>0</v>
      </c>
      <c r="AC21" s="24">
        <f t="shared" si="15"/>
        <v>10</v>
      </c>
      <c r="AD21" s="28">
        <f t="shared" si="16"/>
        <v>25</v>
      </c>
      <c r="AE21" s="29">
        <f>SUM(AD21)</f>
        <v>25</v>
      </c>
    </row>
    <row r="22" ht="5.1" customHeight="1" spans="1:31">
      <c r="A22" s="18"/>
      <c r="B22" s="18"/>
      <c r="C22" s="18"/>
      <c r="D22" s="18"/>
      <c r="E22" s="18"/>
      <c r="F22" s="1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0"/>
    </row>
    <row r="23" spans="1:31">
      <c r="A23" s="15">
        <v>9</v>
      </c>
      <c r="B23" s="15">
        <v>7248</v>
      </c>
      <c r="C23" s="16">
        <v>44067</v>
      </c>
      <c r="D23" s="15" t="s">
        <v>62</v>
      </c>
      <c r="E23" s="15" t="s">
        <v>63</v>
      </c>
      <c r="F23" s="15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35</v>
      </c>
      <c r="S23" s="24">
        <f t="shared" si="9"/>
        <v>0</v>
      </c>
      <c r="T23" s="24">
        <f>I23*1</f>
        <v>0</v>
      </c>
      <c r="U23" s="24">
        <f t="shared" si="10"/>
        <v>0</v>
      </c>
      <c r="V23" s="24">
        <f t="shared" si="11"/>
        <v>0</v>
      </c>
      <c r="W23">
        <v>0</v>
      </c>
      <c r="X23" s="24">
        <f t="shared" si="12"/>
        <v>0</v>
      </c>
      <c r="Y23">
        <v>0</v>
      </c>
      <c r="Z23" s="24">
        <f t="shared" si="13"/>
        <v>0</v>
      </c>
      <c r="AA23" s="24">
        <f t="shared" si="14"/>
        <v>0</v>
      </c>
      <c r="AB23" s="24">
        <f>VLOOKUP(Q23,δεδομένα!$F$1:$G$101,2,TRUE)</f>
        <v>0</v>
      </c>
      <c r="AC23" s="24">
        <f t="shared" si="15"/>
        <v>10</v>
      </c>
      <c r="AD23" s="28">
        <f t="shared" si="16"/>
        <v>10</v>
      </c>
      <c r="AE23" s="29">
        <f>SUM(AD23)</f>
        <v>10</v>
      </c>
    </row>
    <row r="24" ht="5.1" customHeight="1" spans="1:31">
      <c r="A24" s="18"/>
      <c r="B24" s="18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30"/>
    </row>
    <row r="25" spans="1:31">
      <c r="A25" s="15">
        <v>10</v>
      </c>
      <c r="B25" s="15">
        <v>7249</v>
      </c>
      <c r="C25" s="16">
        <v>44067</v>
      </c>
      <c r="D25" s="15" t="s">
        <v>64</v>
      </c>
      <c r="E25" s="15" t="s">
        <v>65</v>
      </c>
      <c r="F25" s="15"/>
      <c r="G25" s="14"/>
      <c r="H25" s="17"/>
      <c r="I25" s="17"/>
      <c r="J25" s="17"/>
      <c r="K25" s="17"/>
      <c r="L25" s="17"/>
      <c r="M25" s="17"/>
      <c r="N25" s="17">
        <v>2</v>
      </c>
      <c r="O25" s="17"/>
      <c r="P25" s="17"/>
      <c r="Q25" s="17"/>
      <c r="R25" s="17">
        <v>30</v>
      </c>
      <c r="S25" s="24">
        <f t="shared" si="9"/>
        <v>0</v>
      </c>
      <c r="T25" s="24">
        <f>I25*1</f>
        <v>0</v>
      </c>
      <c r="U25" s="24">
        <f t="shared" si="10"/>
        <v>0</v>
      </c>
      <c r="V25" s="24">
        <f t="shared" si="11"/>
        <v>0</v>
      </c>
      <c r="W25">
        <v>0</v>
      </c>
      <c r="X25" s="24">
        <f t="shared" si="12"/>
        <v>0</v>
      </c>
      <c r="Y25">
        <v>10</v>
      </c>
      <c r="Z25" s="24">
        <f t="shared" si="13"/>
        <v>0</v>
      </c>
      <c r="AA25" s="24">
        <f t="shared" si="14"/>
        <v>0</v>
      </c>
      <c r="AB25" s="24">
        <f>VLOOKUP(Q25,δεδομένα!$F$1:$G$101,2,TRUE)</f>
        <v>0</v>
      </c>
      <c r="AC25" s="24">
        <f t="shared" si="15"/>
        <v>10</v>
      </c>
      <c r="AD25" s="28">
        <f t="shared" si="16"/>
        <v>20</v>
      </c>
      <c r="AE25" s="29">
        <f>SUM(AD25)</f>
        <v>20</v>
      </c>
    </row>
    <row r="26" ht="5.1" customHeight="1" spans="1:31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0"/>
    </row>
    <row r="27" spans="1:31">
      <c r="A27" s="15">
        <v>11</v>
      </c>
      <c r="B27" s="15">
        <v>7262</v>
      </c>
      <c r="C27" s="16">
        <v>44068</v>
      </c>
      <c r="D27" s="15" t="s">
        <v>66</v>
      </c>
      <c r="E27" s="15" t="s">
        <v>67</v>
      </c>
      <c r="F27" s="15" t="s">
        <v>54</v>
      </c>
      <c r="G27" s="14" t="s">
        <v>68</v>
      </c>
      <c r="H27" s="17">
        <v>10</v>
      </c>
      <c r="I27" s="17">
        <v>10</v>
      </c>
      <c r="J27" s="17"/>
      <c r="K27" s="17"/>
      <c r="L27" s="17"/>
      <c r="M27" s="17"/>
      <c r="N27" s="17"/>
      <c r="O27" s="17"/>
      <c r="P27" s="17"/>
      <c r="Q27" s="17"/>
      <c r="R27" s="17"/>
      <c r="S27" s="24">
        <f t="shared" ref="S27:S40" si="17">H27*17</f>
        <v>170</v>
      </c>
      <c r="T27" s="24">
        <v>100</v>
      </c>
      <c r="U27" s="24">
        <f t="shared" ref="U27:U40" si="18">IF(J27=4,30,IF(J27&gt;4,30+(J27-4)*10,0))</f>
        <v>0</v>
      </c>
      <c r="V27" s="24">
        <f t="shared" ref="V27:V40" si="19">IF(K27=4,30,IF(K27&gt;4,30+(K27-4)*10,0))</f>
        <v>0</v>
      </c>
      <c r="W27" s="24">
        <f t="shared" ref="W27:W40" si="20">IF(L27=3,15,0)</f>
        <v>0</v>
      </c>
      <c r="X27" s="24">
        <f t="shared" ref="X27:X40" si="21">IF(M27=3,15,0)</f>
        <v>0</v>
      </c>
      <c r="Y27" s="24">
        <f t="shared" ref="Y27:Y40" si="22">IF(N27&lt;3,N27*5,IF(N27=3,20,0))</f>
        <v>0</v>
      </c>
      <c r="Z27" s="24">
        <f t="shared" ref="Z27:Z40" si="23">IF(O27&lt;=3,O27*10,0)</f>
        <v>0</v>
      </c>
      <c r="AA27" s="24">
        <f t="shared" ref="AA27:AA40" si="24">IF(P27&lt;=3,P27*10,0)</f>
        <v>0</v>
      </c>
      <c r="AB27" s="24">
        <f>VLOOKUP(Q27,δεδομένα!$F$1:$G$101,2,TRUE)</f>
        <v>0</v>
      </c>
      <c r="AC27" s="24"/>
      <c r="AD27" s="28">
        <f t="shared" ref="AD27:AD40" si="25">SUM(S27:AC27)</f>
        <v>270</v>
      </c>
      <c r="AE27" s="29">
        <f>SUM(AD27:AD40)</f>
        <v>3567.5</v>
      </c>
    </row>
    <row r="28" spans="1:31">
      <c r="A28" s="15"/>
      <c r="B28" s="15"/>
      <c r="C28" s="16"/>
      <c r="D28" s="15"/>
      <c r="E28" s="15"/>
      <c r="F28" s="15"/>
      <c r="G28" s="14" t="s">
        <v>69</v>
      </c>
      <c r="H28" s="17">
        <v>10</v>
      </c>
      <c r="I28" s="17">
        <v>10</v>
      </c>
      <c r="J28" s="17"/>
      <c r="K28" s="17"/>
      <c r="L28" s="17"/>
      <c r="M28" s="17"/>
      <c r="N28" s="17"/>
      <c r="O28" s="17"/>
      <c r="P28" s="17"/>
      <c r="Q28" s="17"/>
      <c r="R28" s="17"/>
      <c r="S28" s="24">
        <f t="shared" si="17"/>
        <v>170</v>
      </c>
      <c r="T28" s="24">
        <v>100</v>
      </c>
      <c r="U28" s="24">
        <f t="shared" si="18"/>
        <v>0</v>
      </c>
      <c r="V28" s="24">
        <f t="shared" si="19"/>
        <v>0</v>
      </c>
      <c r="W28" s="24">
        <f t="shared" si="20"/>
        <v>0</v>
      </c>
      <c r="X28" s="24">
        <f t="shared" si="21"/>
        <v>0</v>
      </c>
      <c r="Y28" s="24">
        <f t="shared" si="22"/>
        <v>0</v>
      </c>
      <c r="Z28" s="24">
        <f t="shared" si="23"/>
        <v>0</v>
      </c>
      <c r="AA28" s="24">
        <f t="shared" si="24"/>
        <v>0</v>
      </c>
      <c r="AB28" s="24">
        <f>VLOOKUP(Q28,δεδομένα!$F$1:$G$101,2,TRUE)</f>
        <v>0</v>
      </c>
      <c r="AC28" s="24"/>
      <c r="AD28" s="28">
        <f t="shared" si="25"/>
        <v>270</v>
      </c>
      <c r="AE28" s="29"/>
    </row>
    <row r="29" spans="1:31">
      <c r="A29" s="15"/>
      <c r="B29" s="15"/>
      <c r="C29" s="16"/>
      <c r="D29" s="15"/>
      <c r="E29" s="15"/>
      <c r="F29" s="15"/>
      <c r="G29" s="14" t="s">
        <v>70</v>
      </c>
      <c r="H29" s="17">
        <v>10</v>
      </c>
      <c r="I29" s="17">
        <v>10</v>
      </c>
      <c r="J29" s="17"/>
      <c r="K29" s="17"/>
      <c r="L29" s="17"/>
      <c r="M29" s="17"/>
      <c r="N29" s="17"/>
      <c r="O29" s="17"/>
      <c r="P29" s="17"/>
      <c r="Q29" s="17"/>
      <c r="R29" s="17"/>
      <c r="S29" s="24">
        <f t="shared" si="17"/>
        <v>170</v>
      </c>
      <c r="T29" s="24">
        <v>100</v>
      </c>
      <c r="U29" s="24">
        <f t="shared" si="18"/>
        <v>0</v>
      </c>
      <c r="V29" s="24">
        <f t="shared" si="19"/>
        <v>0</v>
      </c>
      <c r="W29" s="24">
        <f t="shared" si="20"/>
        <v>0</v>
      </c>
      <c r="X29" s="24">
        <f t="shared" si="21"/>
        <v>0</v>
      </c>
      <c r="Y29" s="24">
        <f t="shared" si="22"/>
        <v>0</v>
      </c>
      <c r="Z29" s="24">
        <f t="shared" si="23"/>
        <v>0</v>
      </c>
      <c r="AA29" s="24">
        <f t="shared" si="24"/>
        <v>0</v>
      </c>
      <c r="AB29" s="24">
        <f>VLOOKUP(Q29,δεδομένα!$F$1:$G$101,2,TRUE)</f>
        <v>0</v>
      </c>
      <c r="AC29" s="24"/>
      <c r="AD29" s="28">
        <f t="shared" si="25"/>
        <v>270</v>
      </c>
      <c r="AE29" s="29"/>
    </row>
    <row r="30" spans="1:31">
      <c r="A30" s="15"/>
      <c r="B30" s="15"/>
      <c r="C30" s="16"/>
      <c r="D30" s="15"/>
      <c r="E30" s="15"/>
      <c r="F30" s="15"/>
      <c r="G30" s="14" t="s">
        <v>71</v>
      </c>
      <c r="H30" s="17">
        <v>10</v>
      </c>
      <c r="I30" s="17">
        <v>10</v>
      </c>
      <c r="J30" s="17"/>
      <c r="K30" s="17"/>
      <c r="L30" s="17"/>
      <c r="M30" s="17"/>
      <c r="N30" s="17"/>
      <c r="O30" s="17"/>
      <c r="P30" s="17"/>
      <c r="Q30" s="17"/>
      <c r="R30" s="17"/>
      <c r="S30" s="24">
        <f t="shared" si="17"/>
        <v>170</v>
      </c>
      <c r="T30" s="24">
        <v>100</v>
      </c>
      <c r="U30" s="24">
        <f t="shared" si="18"/>
        <v>0</v>
      </c>
      <c r="V30" s="24">
        <f t="shared" si="19"/>
        <v>0</v>
      </c>
      <c r="W30" s="24">
        <f t="shared" si="20"/>
        <v>0</v>
      </c>
      <c r="X30" s="24">
        <f t="shared" si="21"/>
        <v>0</v>
      </c>
      <c r="Y30" s="24">
        <f t="shared" si="22"/>
        <v>0</v>
      </c>
      <c r="Z30" s="24">
        <f t="shared" si="23"/>
        <v>0</v>
      </c>
      <c r="AA30" s="24">
        <f t="shared" si="24"/>
        <v>0</v>
      </c>
      <c r="AB30" s="24">
        <f>VLOOKUP(Q30,δεδομένα!$F$1:$G$101,2,TRUE)</f>
        <v>0</v>
      </c>
      <c r="AC30" s="24"/>
      <c r="AD30" s="28">
        <f t="shared" si="25"/>
        <v>270</v>
      </c>
      <c r="AE30" s="29"/>
    </row>
    <row r="31" spans="1:31">
      <c r="A31" s="15"/>
      <c r="B31" s="15"/>
      <c r="C31" s="16"/>
      <c r="D31" s="15"/>
      <c r="E31" s="15"/>
      <c r="F31" s="15"/>
      <c r="G31" s="14" t="s">
        <v>72</v>
      </c>
      <c r="H31" s="17">
        <v>10</v>
      </c>
      <c r="I31" s="17">
        <v>10</v>
      </c>
      <c r="J31" s="17"/>
      <c r="K31" s="17"/>
      <c r="L31" s="17"/>
      <c r="M31" s="17"/>
      <c r="N31" s="17"/>
      <c r="O31" s="17"/>
      <c r="P31" s="17"/>
      <c r="Q31" s="17"/>
      <c r="R31" s="17"/>
      <c r="S31" s="24">
        <f t="shared" si="17"/>
        <v>170</v>
      </c>
      <c r="T31" s="24">
        <v>100</v>
      </c>
      <c r="U31" s="24">
        <f t="shared" si="18"/>
        <v>0</v>
      </c>
      <c r="V31" s="24">
        <f t="shared" si="19"/>
        <v>0</v>
      </c>
      <c r="W31" s="24">
        <f t="shared" si="20"/>
        <v>0</v>
      </c>
      <c r="X31" s="24">
        <f t="shared" si="21"/>
        <v>0</v>
      </c>
      <c r="Y31" s="24">
        <f t="shared" si="22"/>
        <v>0</v>
      </c>
      <c r="Z31" s="24">
        <f t="shared" si="23"/>
        <v>0</v>
      </c>
      <c r="AA31" s="24">
        <f t="shared" si="24"/>
        <v>0</v>
      </c>
      <c r="AB31" s="24">
        <f>VLOOKUP(Q31,δεδομένα!$F$1:$G$101,2,TRUE)</f>
        <v>0</v>
      </c>
      <c r="AC31" s="24"/>
      <c r="AD31" s="28">
        <f t="shared" si="25"/>
        <v>270</v>
      </c>
      <c r="AE31" s="29"/>
    </row>
    <row r="32" spans="1:31">
      <c r="A32" s="15"/>
      <c r="B32" s="15"/>
      <c r="C32" s="16"/>
      <c r="D32" s="15"/>
      <c r="E32" s="15"/>
      <c r="F32" s="15"/>
      <c r="G32" s="14" t="s">
        <v>73</v>
      </c>
      <c r="H32" s="17">
        <v>10</v>
      </c>
      <c r="I32" s="17">
        <v>10</v>
      </c>
      <c r="J32" s="17"/>
      <c r="K32" s="17"/>
      <c r="L32" s="17"/>
      <c r="M32" s="17"/>
      <c r="N32" s="17"/>
      <c r="O32" s="17"/>
      <c r="P32" s="17"/>
      <c r="Q32" s="17"/>
      <c r="R32" s="17"/>
      <c r="S32" s="24">
        <f t="shared" si="17"/>
        <v>170</v>
      </c>
      <c r="T32" s="24">
        <v>100</v>
      </c>
      <c r="U32" s="24">
        <f t="shared" si="18"/>
        <v>0</v>
      </c>
      <c r="V32" s="24">
        <f t="shared" si="19"/>
        <v>0</v>
      </c>
      <c r="W32" s="24">
        <f t="shared" si="20"/>
        <v>0</v>
      </c>
      <c r="X32" s="24">
        <f t="shared" si="21"/>
        <v>0</v>
      </c>
      <c r="Y32" s="24">
        <f t="shared" si="22"/>
        <v>0</v>
      </c>
      <c r="Z32" s="24">
        <f t="shared" si="23"/>
        <v>0</v>
      </c>
      <c r="AA32" s="24">
        <f t="shared" si="24"/>
        <v>0</v>
      </c>
      <c r="AB32" s="24">
        <f>VLOOKUP(Q32,δεδομένα!$F$1:$G$101,2,TRUE)</f>
        <v>0</v>
      </c>
      <c r="AC32" s="24"/>
      <c r="AD32" s="28">
        <f t="shared" si="25"/>
        <v>270</v>
      </c>
      <c r="AE32" s="29"/>
    </row>
    <row r="33" spans="1:31">
      <c r="A33" s="15"/>
      <c r="B33" s="15"/>
      <c r="C33" s="16"/>
      <c r="D33" s="15"/>
      <c r="E33" s="15"/>
      <c r="F33" s="15"/>
      <c r="G33" s="14" t="s">
        <v>74</v>
      </c>
      <c r="H33" s="17">
        <v>10</v>
      </c>
      <c r="I33" s="17">
        <v>10</v>
      </c>
      <c r="J33" s="17"/>
      <c r="K33" s="17"/>
      <c r="L33" s="17"/>
      <c r="M33" s="17"/>
      <c r="N33" s="17"/>
      <c r="O33" s="17"/>
      <c r="P33" s="17"/>
      <c r="Q33" s="17"/>
      <c r="R33" s="17"/>
      <c r="S33" s="24">
        <f t="shared" si="17"/>
        <v>170</v>
      </c>
      <c r="T33" s="24">
        <v>100</v>
      </c>
      <c r="U33" s="24">
        <f t="shared" si="18"/>
        <v>0</v>
      </c>
      <c r="V33" s="24">
        <f t="shared" si="19"/>
        <v>0</v>
      </c>
      <c r="W33" s="24">
        <f t="shared" si="20"/>
        <v>0</v>
      </c>
      <c r="X33" s="24">
        <f t="shared" si="21"/>
        <v>0</v>
      </c>
      <c r="Y33" s="24">
        <f t="shared" si="22"/>
        <v>0</v>
      </c>
      <c r="Z33" s="24">
        <f t="shared" si="23"/>
        <v>0</v>
      </c>
      <c r="AA33" s="24">
        <f t="shared" si="24"/>
        <v>0</v>
      </c>
      <c r="AB33" s="24">
        <f>VLOOKUP(Q33,δεδομένα!$F$1:$G$101,2,TRUE)</f>
        <v>0</v>
      </c>
      <c r="AC33" s="24"/>
      <c r="AD33" s="28">
        <f t="shared" si="25"/>
        <v>270</v>
      </c>
      <c r="AE33" s="29"/>
    </row>
    <row r="34" spans="1:31">
      <c r="A34" s="15"/>
      <c r="B34" s="15"/>
      <c r="C34" s="15"/>
      <c r="D34" s="15"/>
      <c r="E34" s="15"/>
      <c r="F34" s="15"/>
      <c r="G34" s="14" t="s">
        <v>75</v>
      </c>
      <c r="H34" s="17">
        <v>10</v>
      </c>
      <c r="I34" s="17">
        <v>10</v>
      </c>
      <c r="J34" s="17"/>
      <c r="K34" s="17"/>
      <c r="L34" s="17"/>
      <c r="M34" s="17"/>
      <c r="N34" s="17"/>
      <c r="O34" s="17"/>
      <c r="P34" s="17"/>
      <c r="Q34" s="17"/>
      <c r="R34" s="17"/>
      <c r="S34" s="24">
        <f t="shared" si="17"/>
        <v>170</v>
      </c>
      <c r="T34" s="24">
        <v>100</v>
      </c>
      <c r="U34" s="24">
        <f t="shared" si="18"/>
        <v>0</v>
      </c>
      <c r="V34" s="24">
        <f t="shared" si="19"/>
        <v>0</v>
      </c>
      <c r="W34" s="24">
        <f t="shared" si="20"/>
        <v>0</v>
      </c>
      <c r="X34" s="24">
        <f t="shared" si="21"/>
        <v>0</v>
      </c>
      <c r="Y34" s="24">
        <f t="shared" si="22"/>
        <v>0</v>
      </c>
      <c r="Z34" s="24">
        <f t="shared" si="23"/>
        <v>0</v>
      </c>
      <c r="AA34" s="24">
        <f t="shared" si="24"/>
        <v>0</v>
      </c>
      <c r="AB34" s="24">
        <f>VLOOKUP(Q34,δεδομένα!$F$1:$G$101,2,TRUE)</f>
        <v>0</v>
      </c>
      <c r="AC34" s="24"/>
      <c r="AD34" s="28">
        <f t="shared" si="25"/>
        <v>270</v>
      </c>
      <c r="AE34" s="29"/>
    </row>
    <row r="35" spans="1:31">
      <c r="A35" s="15"/>
      <c r="B35" s="15"/>
      <c r="C35" s="15"/>
      <c r="D35" s="15"/>
      <c r="E35" s="15"/>
      <c r="F35" s="15"/>
      <c r="G35" s="14" t="s">
        <v>76</v>
      </c>
      <c r="H35" s="17">
        <v>10</v>
      </c>
      <c r="I35" s="17">
        <v>10</v>
      </c>
      <c r="J35" s="17"/>
      <c r="K35" s="17"/>
      <c r="L35" s="17"/>
      <c r="M35" s="17"/>
      <c r="N35" s="17"/>
      <c r="O35" s="17"/>
      <c r="P35" s="17"/>
      <c r="Q35" s="17"/>
      <c r="R35" s="17"/>
      <c r="S35" s="24">
        <f t="shared" si="17"/>
        <v>170</v>
      </c>
      <c r="T35" s="24">
        <v>100</v>
      </c>
      <c r="U35" s="24">
        <f t="shared" si="18"/>
        <v>0</v>
      </c>
      <c r="V35" s="24">
        <f t="shared" si="19"/>
        <v>0</v>
      </c>
      <c r="W35" s="24">
        <f t="shared" si="20"/>
        <v>0</v>
      </c>
      <c r="X35" s="24">
        <f t="shared" si="21"/>
        <v>0</v>
      </c>
      <c r="Y35" s="24">
        <f t="shared" si="22"/>
        <v>0</v>
      </c>
      <c r="Z35" s="24">
        <f t="shared" si="23"/>
        <v>0</v>
      </c>
      <c r="AA35" s="24">
        <f t="shared" si="24"/>
        <v>0</v>
      </c>
      <c r="AB35" s="24">
        <f>VLOOKUP(Q35,δεδομένα!$F$1:$G$101,2,TRUE)</f>
        <v>0</v>
      </c>
      <c r="AC35" s="24"/>
      <c r="AD35" s="28">
        <f t="shared" si="25"/>
        <v>270</v>
      </c>
      <c r="AE35" s="29"/>
    </row>
    <row r="36" spans="1:31">
      <c r="A36" s="15"/>
      <c r="B36" s="15"/>
      <c r="C36" s="15"/>
      <c r="D36" s="15"/>
      <c r="E36" s="15"/>
      <c r="F36" s="15"/>
      <c r="G36" s="14" t="s">
        <v>77</v>
      </c>
      <c r="H36" s="17">
        <v>6</v>
      </c>
      <c r="I36" s="17">
        <v>5</v>
      </c>
      <c r="J36" s="17">
        <v>4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51</v>
      </c>
      <c r="S36" s="24">
        <f t="shared" si="17"/>
        <v>102</v>
      </c>
      <c r="T36" s="24">
        <v>30</v>
      </c>
      <c r="U36" s="24">
        <f t="shared" si="18"/>
        <v>30</v>
      </c>
      <c r="V36" s="24">
        <f t="shared" si="19"/>
        <v>0</v>
      </c>
      <c r="W36" s="24">
        <f t="shared" si="20"/>
        <v>0</v>
      </c>
      <c r="X36" s="24">
        <f t="shared" si="21"/>
        <v>0</v>
      </c>
      <c r="Y36" s="24">
        <f t="shared" si="22"/>
        <v>0</v>
      </c>
      <c r="Z36" s="24">
        <f t="shared" si="23"/>
        <v>0</v>
      </c>
      <c r="AA36" s="24">
        <f t="shared" si="24"/>
        <v>0</v>
      </c>
      <c r="AB36" s="24">
        <f>VLOOKUP(Q36,δεδομένα!$F$1:$G$101,2,TRUE)</f>
        <v>0</v>
      </c>
      <c r="AC36" s="24">
        <f>IF(R36&lt;=50,10,20)</f>
        <v>20</v>
      </c>
      <c r="AD36" s="28">
        <f t="shared" si="25"/>
        <v>182</v>
      </c>
      <c r="AE36" s="29"/>
    </row>
    <row r="37" spans="1:31">
      <c r="A37" s="15"/>
      <c r="B37" s="15"/>
      <c r="C37" s="15"/>
      <c r="D37" s="15"/>
      <c r="E37" s="15"/>
      <c r="F37" s="15"/>
      <c r="G37" s="14" t="s">
        <v>55</v>
      </c>
      <c r="H37" s="17">
        <v>9.5</v>
      </c>
      <c r="I37" s="17">
        <v>7.5</v>
      </c>
      <c r="J37" s="17"/>
      <c r="K37" s="17"/>
      <c r="L37" s="17"/>
      <c r="M37" s="17"/>
      <c r="N37" s="17"/>
      <c r="O37" s="17"/>
      <c r="P37" s="17"/>
      <c r="Q37" s="17"/>
      <c r="R37" s="17"/>
      <c r="S37" s="24">
        <f t="shared" si="17"/>
        <v>161.5</v>
      </c>
      <c r="T37" s="24">
        <v>71.25</v>
      </c>
      <c r="U37" s="24">
        <f t="shared" si="18"/>
        <v>0</v>
      </c>
      <c r="V37" s="24">
        <f t="shared" si="19"/>
        <v>0</v>
      </c>
      <c r="W37" s="24">
        <f t="shared" si="20"/>
        <v>0</v>
      </c>
      <c r="X37" s="24">
        <f t="shared" si="21"/>
        <v>0</v>
      </c>
      <c r="Y37" s="24">
        <f t="shared" si="22"/>
        <v>0</v>
      </c>
      <c r="Z37" s="24">
        <f t="shared" si="23"/>
        <v>0</v>
      </c>
      <c r="AA37" s="24">
        <f t="shared" si="24"/>
        <v>0</v>
      </c>
      <c r="AB37" s="24">
        <f>VLOOKUP(Q37,δεδομένα!$F$1:$G$101,2,TRUE)</f>
        <v>0</v>
      </c>
      <c r="AC37" s="24"/>
      <c r="AD37" s="28">
        <f t="shared" si="25"/>
        <v>232.75</v>
      </c>
      <c r="AE37" s="29"/>
    </row>
    <row r="38" spans="1:31">
      <c r="A38" s="15"/>
      <c r="B38" s="15"/>
      <c r="C38" s="15"/>
      <c r="D38" s="15"/>
      <c r="E38" s="15"/>
      <c r="F38" s="15"/>
      <c r="G38" s="14" t="s">
        <v>56</v>
      </c>
      <c r="H38" s="17">
        <v>10</v>
      </c>
      <c r="I38" s="17">
        <v>7.5</v>
      </c>
      <c r="J38" s="17"/>
      <c r="K38" s="17"/>
      <c r="L38" s="17"/>
      <c r="M38" s="17"/>
      <c r="N38" s="17"/>
      <c r="O38" s="17"/>
      <c r="P38" s="17"/>
      <c r="Q38" s="17"/>
      <c r="R38" s="17"/>
      <c r="S38" s="24">
        <f t="shared" si="17"/>
        <v>170</v>
      </c>
      <c r="T38" s="24">
        <v>75</v>
      </c>
      <c r="U38" s="24">
        <f t="shared" si="18"/>
        <v>0</v>
      </c>
      <c r="V38" s="24">
        <f t="shared" si="19"/>
        <v>0</v>
      </c>
      <c r="W38" s="24">
        <f t="shared" si="20"/>
        <v>0</v>
      </c>
      <c r="X38" s="24">
        <f t="shared" si="21"/>
        <v>0</v>
      </c>
      <c r="Y38" s="24">
        <f t="shared" si="22"/>
        <v>0</v>
      </c>
      <c r="Z38" s="24">
        <f t="shared" si="23"/>
        <v>0</v>
      </c>
      <c r="AA38" s="24">
        <f t="shared" si="24"/>
        <v>0</v>
      </c>
      <c r="AB38" s="24">
        <f>VLOOKUP(Q38,δεδομένα!$F$1:$G$101,2,TRUE)</f>
        <v>0</v>
      </c>
      <c r="AC38" s="24"/>
      <c r="AD38" s="28">
        <f t="shared" si="25"/>
        <v>245</v>
      </c>
      <c r="AE38" s="29"/>
    </row>
    <row r="39" spans="1:31">
      <c r="A39" s="15"/>
      <c r="B39" s="15"/>
      <c r="C39" s="15"/>
      <c r="D39" s="15"/>
      <c r="E39" s="15"/>
      <c r="F39" s="15"/>
      <c r="G39" s="14" t="s">
        <v>57</v>
      </c>
      <c r="H39" s="17">
        <v>9.5</v>
      </c>
      <c r="I39" s="17">
        <v>7.5</v>
      </c>
      <c r="J39" s="17"/>
      <c r="K39" s="17"/>
      <c r="L39" s="17"/>
      <c r="M39" s="17"/>
      <c r="N39" s="17"/>
      <c r="O39" s="17"/>
      <c r="P39" s="17"/>
      <c r="Q39" s="17"/>
      <c r="R39" s="17"/>
      <c r="S39" s="24">
        <f t="shared" si="17"/>
        <v>161.5</v>
      </c>
      <c r="T39" s="24">
        <v>71.25</v>
      </c>
      <c r="U39" s="24">
        <f t="shared" si="18"/>
        <v>0</v>
      </c>
      <c r="V39" s="24">
        <f t="shared" si="19"/>
        <v>0</v>
      </c>
      <c r="W39" s="24">
        <f t="shared" si="20"/>
        <v>0</v>
      </c>
      <c r="X39" s="24">
        <f t="shared" si="21"/>
        <v>0</v>
      </c>
      <c r="Y39" s="24">
        <f t="shared" si="22"/>
        <v>0</v>
      </c>
      <c r="Z39" s="24">
        <f t="shared" si="23"/>
        <v>0</v>
      </c>
      <c r="AA39" s="24">
        <f t="shared" si="24"/>
        <v>0</v>
      </c>
      <c r="AB39" s="24">
        <f>VLOOKUP(Q39,δεδομένα!$F$1:$G$101,2,TRUE)</f>
        <v>0</v>
      </c>
      <c r="AC39" s="24"/>
      <c r="AD39" s="28">
        <f t="shared" si="25"/>
        <v>232.75</v>
      </c>
      <c r="AE39" s="29"/>
    </row>
    <row r="40" spans="1:31">
      <c r="A40" s="15"/>
      <c r="B40" s="15"/>
      <c r="C40" s="15"/>
      <c r="D40" s="15"/>
      <c r="E40" s="15"/>
      <c r="F40" s="15"/>
      <c r="G40" s="14" t="s">
        <v>58</v>
      </c>
      <c r="H40" s="17">
        <v>10</v>
      </c>
      <c r="I40" s="17">
        <v>7.5</v>
      </c>
      <c r="J40" s="17"/>
      <c r="K40" s="17"/>
      <c r="L40" s="17"/>
      <c r="M40" s="17"/>
      <c r="N40" s="17"/>
      <c r="O40" s="17"/>
      <c r="P40" s="17"/>
      <c r="Q40" s="17"/>
      <c r="R40" s="17"/>
      <c r="S40" s="24">
        <f t="shared" si="17"/>
        <v>170</v>
      </c>
      <c r="T40" s="24">
        <v>75</v>
      </c>
      <c r="U40" s="24">
        <f t="shared" si="18"/>
        <v>0</v>
      </c>
      <c r="V40" s="24">
        <f t="shared" si="19"/>
        <v>0</v>
      </c>
      <c r="W40" s="24">
        <f t="shared" si="20"/>
        <v>0</v>
      </c>
      <c r="X40" s="24">
        <f t="shared" si="21"/>
        <v>0</v>
      </c>
      <c r="Y40" s="24">
        <f t="shared" si="22"/>
        <v>0</v>
      </c>
      <c r="Z40" s="24">
        <f t="shared" si="23"/>
        <v>0</v>
      </c>
      <c r="AA40" s="24">
        <f t="shared" si="24"/>
        <v>0</v>
      </c>
      <c r="AB40" s="24">
        <f>VLOOKUP(Q40,δεδομένα!$F$1:$G$101,2,TRUE)</f>
        <v>0</v>
      </c>
      <c r="AC40" s="24"/>
      <c r="AD40" s="28">
        <f t="shared" si="25"/>
        <v>245</v>
      </c>
      <c r="AE40" s="29"/>
    </row>
    <row r="41" ht="5.1" customHeight="1" spans="1:31">
      <c r="A41" s="18"/>
      <c r="B41" s="18"/>
      <c r="C41" s="18"/>
      <c r="D41" s="18"/>
      <c r="E41" s="18"/>
      <c r="F41" s="18"/>
      <c r="G41" s="19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30"/>
    </row>
    <row r="42" spans="1:31">
      <c r="A42" s="15">
        <v>12</v>
      </c>
      <c r="B42" s="15">
        <v>7267</v>
      </c>
      <c r="C42" s="16">
        <v>44068</v>
      </c>
      <c r="D42" s="15" t="s">
        <v>78</v>
      </c>
      <c r="E42" s="15" t="s">
        <v>79</v>
      </c>
      <c r="F42" s="15" t="s">
        <v>44</v>
      </c>
      <c r="G42" s="14" t="s">
        <v>70</v>
      </c>
      <c r="H42" s="17">
        <v>7.5</v>
      </c>
      <c r="I42" s="17">
        <v>4</v>
      </c>
      <c r="J42" s="17"/>
      <c r="K42" s="17"/>
      <c r="L42" s="17"/>
      <c r="M42" s="17"/>
      <c r="N42" s="17"/>
      <c r="O42" s="17"/>
      <c r="P42" s="17"/>
      <c r="Q42" s="17"/>
      <c r="R42" s="17"/>
      <c r="S42" s="24">
        <f t="shared" ref="S42:S48" si="26">H42*17</f>
        <v>127.5</v>
      </c>
      <c r="T42" s="24">
        <v>30</v>
      </c>
      <c r="U42" s="24">
        <f t="shared" ref="U42:U48" si="27">IF(J42=4,30,IF(J42&gt;4,30+(J42-4)*10,0))</f>
        <v>0</v>
      </c>
      <c r="V42" s="24">
        <f t="shared" ref="V42:V48" si="28">IF(K42=4,30,IF(K42&gt;4,30+(K42-4)*10,0))</f>
        <v>0</v>
      </c>
      <c r="W42" s="24">
        <f t="shared" ref="W42:W48" si="29">IF(L42=3,15,0)</f>
        <v>0</v>
      </c>
      <c r="X42" s="24">
        <f t="shared" ref="X42:X48" si="30">IF(M42=3,15,0)</f>
        <v>0</v>
      </c>
      <c r="Y42" s="24">
        <f t="shared" ref="Y42:Y48" si="31">IF(N42&lt;3,N42*5,IF(N42=3,20,0))</f>
        <v>0</v>
      </c>
      <c r="Z42" s="24">
        <f t="shared" ref="Z42:Z48" si="32">IF(O42&lt;=3,O42*10,0)</f>
        <v>0</v>
      </c>
      <c r="AA42" s="24">
        <v>0</v>
      </c>
      <c r="AB42" s="24">
        <f>VLOOKUP(Q42,δεδομένα!$F$1:$G$101,2,TRUE)</f>
        <v>0</v>
      </c>
      <c r="AC42" s="24"/>
      <c r="AD42" s="28">
        <f t="shared" ref="AD42:AD48" si="33">SUM(S42:AC42)</f>
        <v>157.5</v>
      </c>
      <c r="AE42" s="29">
        <f>SUM(AD42:AD48)</f>
        <v>1529.5</v>
      </c>
    </row>
    <row r="43" spans="1:31">
      <c r="A43" s="15"/>
      <c r="B43" s="15"/>
      <c r="C43" s="15"/>
      <c r="D43" s="15"/>
      <c r="E43" s="15"/>
      <c r="F43" s="15"/>
      <c r="G43" s="14" t="s">
        <v>71</v>
      </c>
      <c r="H43" s="17">
        <v>10</v>
      </c>
      <c r="I43" s="17">
        <v>5</v>
      </c>
      <c r="J43" s="17"/>
      <c r="K43" s="17"/>
      <c r="L43" s="17"/>
      <c r="M43" s="17"/>
      <c r="N43" s="17"/>
      <c r="O43" s="17"/>
      <c r="P43" s="17"/>
      <c r="Q43" s="17"/>
      <c r="R43" s="17"/>
      <c r="S43" s="24">
        <f t="shared" si="26"/>
        <v>170</v>
      </c>
      <c r="T43" s="24">
        <v>50</v>
      </c>
      <c r="U43" s="24">
        <f t="shared" si="27"/>
        <v>0</v>
      </c>
      <c r="V43" s="24">
        <f t="shared" si="28"/>
        <v>0</v>
      </c>
      <c r="W43" s="24">
        <f t="shared" si="29"/>
        <v>0</v>
      </c>
      <c r="X43" s="24">
        <f t="shared" si="30"/>
        <v>0</v>
      </c>
      <c r="Y43" s="24">
        <f t="shared" si="31"/>
        <v>0</v>
      </c>
      <c r="Z43" s="24">
        <f t="shared" si="32"/>
        <v>0</v>
      </c>
      <c r="AA43">
        <v>0</v>
      </c>
      <c r="AB43" s="24">
        <f>VLOOKUP(Q43,δεδομένα!$F$1:$G$101,2,TRUE)</f>
        <v>0</v>
      </c>
      <c r="AC43" s="24"/>
      <c r="AD43" s="28">
        <f t="shared" si="33"/>
        <v>220</v>
      </c>
      <c r="AE43" s="29"/>
    </row>
    <row r="44" spans="1:31">
      <c r="A44" s="15"/>
      <c r="B44" s="15"/>
      <c r="C44" s="15"/>
      <c r="D44" s="15"/>
      <c r="E44" s="15"/>
      <c r="F44" s="15"/>
      <c r="G44" s="14" t="s">
        <v>72</v>
      </c>
      <c r="H44" s="17">
        <v>10</v>
      </c>
      <c r="I44" s="17">
        <v>5</v>
      </c>
      <c r="J44" s="17"/>
      <c r="K44" s="17"/>
      <c r="L44" s="17"/>
      <c r="M44" s="17"/>
      <c r="N44" s="17"/>
      <c r="O44" s="17"/>
      <c r="P44" s="17"/>
      <c r="Q44" s="17"/>
      <c r="R44" s="17"/>
      <c r="S44" s="24">
        <f t="shared" si="26"/>
        <v>170</v>
      </c>
      <c r="T44" s="24">
        <v>50</v>
      </c>
      <c r="U44" s="24">
        <f t="shared" si="27"/>
        <v>0</v>
      </c>
      <c r="V44" s="24">
        <f t="shared" si="28"/>
        <v>0</v>
      </c>
      <c r="W44" s="24">
        <f t="shared" si="29"/>
        <v>0</v>
      </c>
      <c r="X44" s="24">
        <f t="shared" si="30"/>
        <v>0</v>
      </c>
      <c r="Y44" s="24">
        <f t="shared" si="31"/>
        <v>0</v>
      </c>
      <c r="Z44" s="24">
        <f t="shared" si="32"/>
        <v>0</v>
      </c>
      <c r="AA44">
        <v>0</v>
      </c>
      <c r="AB44" s="24">
        <f>VLOOKUP(Q44,δεδομένα!$F$1:$G$101,2,TRUE)</f>
        <v>0</v>
      </c>
      <c r="AC44" s="24"/>
      <c r="AD44" s="28">
        <f t="shared" si="33"/>
        <v>220</v>
      </c>
      <c r="AE44" s="29"/>
    </row>
    <row r="45" spans="1:31">
      <c r="A45" s="15"/>
      <c r="B45" s="15"/>
      <c r="C45" s="15"/>
      <c r="D45" s="15"/>
      <c r="E45" s="15"/>
      <c r="F45" s="15"/>
      <c r="G45" s="14" t="s">
        <v>73</v>
      </c>
      <c r="H45" s="17">
        <v>10</v>
      </c>
      <c r="I45" s="17">
        <v>5</v>
      </c>
      <c r="J45" s="17"/>
      <c r="K45" s="17"/>
      <c r="L45" s="17"/>
      <c r="M45" s="17"/>
      <c r="N45" s="17"/>
      <c r="O45" s="17"/>
      <c r="P45" s="17"/>
      <c r="Q45" s="17"/>
      <c r="R45" s="17"/>
      <c r="S45" s="24">
        <f t="shared" si="26"/>
        <v>170</v>
      </c>
      <c r="T45" s="24">
        <v>50</v>
      </c>
      <c r="U45" s="24">
        <f t="shared" si="27"/>
        <v>0</v>
      </c>
      <c r="V45" s="24">
        <f t="shared" si="28"/>
        <v>0</v>
      </c>
      <c r="W45" s="24">
        <f t="shared" si="29"/>
        <v>0</v>
      </c>
      <c r="X45" s="24">
        <f t="shared" si="30"/>
        <v>0</v>
      </c>
      <c r="Y45" s="24">
        <f t="shared" si="31"/>
        <v>0</v>
      </c>
      <c r="Z45" s="24">
        <f t="shared" si="32"/>
        <v>0</v>
      </c>
      <c r="AA45">
        <v>0</v>
      </c>
      <c r="AB45" s="24">
        <f>VLOOKUP(Q45,δεδομένα!$F$1:$G$101,2,TRUE)</f>
        <v>0</v>
      </c>
      <c r="AC45" s="24"/>
      <c r="AD45" s="28">
        <f t="shared" si="33"/>
        <v>220</v>
      </c>
      <c r="AE45" s="29"/>
    </row>
    <row r="46" spans="1:31">
      <c r="A46" s="15"/>
      <c r="B46" s="15"/>
      <c r="C46" s="15"/>
      <c r="D46" s="15"/>
      <c r="E46" s="15"/>
      <c r="F46" s="15"/>
      <c r="G46" s="14" t="s">
        <v>74</v>
      </c>
      <c r="H46" s="17">
        <v>10</v>
      </c>
      <c r="I46" s="17">
        <v>5</v>
      </c>
      <c r="J46" s="17"/>
      <c r="K46" s="17"/>
      <c r="L46" s="17"/>
      <c r="M46" s="17"/>
      <c r="N46" s="17"/>
      <c r="O46" s="17"/>
      <c r="P46" s="17"/>
      <c r="Q46" s="17"/>
      <c r="R46" s="17"/>
      <c r="S46" s="24">
        <f t="shared" si="26"/>
        <v>170</v>
      </c>
      <c r="T46" s="24">
        <v>50</v>
      </c>
      <c r="U46" s="24">
        <f t="shared" si="27"/>
        <v>0</v>
      </c>
      <c r="V46" s="24">
        <f t="shared" si="28"/>
        <v>0</v>
      </c>
      <c r="W46" s="24">
        <f t="shared" si="29"/>
        <v>0</v>
      </c>
      <c r="X46" s="24">
        <f t="shared" si="30"/>
        <v>0</v>
      </c>
      <c r="Y46" s="24">
        <f t="shared" si="31"/>
        <v>0</v>
      </c>
      <c r="Z46" s="24">
        <f t="shared" si="32"/>
        <v>0</v>
      </c>
      <c r="AA46">
        <v>0</v>
      </c>
      <c r="AB46" s="24">
        <v>0</v>
      </c>
      <c r="AC46" s="24"/>
      <c r="AD46" s="28">
        <f t="shared" si="33"/>
        <v>220</v>
      </c>
      <c r="AE46" s="29"/>
    </row>
    <row r="47" spans="1:31">
      <c r="A47" s="15"/>
      <c r="B47" s="15"/>
      <c r="C47" s="15"/>
      <c r="D47" s="15"/>
      <c r="E47" s="15"/>
      <c r="F47" s="15"/>
      <c r="G47" s="14" t="s">
        <v>75</v>
      </c>
      <c r="H47" s="17">
        <v>10</v>
      </c>
      <c r="I47" s="17">
        <v>5</v>
      </c>
      <c r="J47" s="17"/>
      <c r="K47" s="17"/>
      <c r="L47" s="17"/>
      <c r="M47" s="17"/>
      <c r="N47" s="17"/>
      <c r="O47" s="17"/>
      <c r="P47" s="17"/>
      <c r="Q47" s="17"/>
      <c r="R47" s="17"/>
      <c r="S47" s="24">
        <f t="shared" si="26"/>
        <v>170</v>
      </c>
      <c r="T47" s="24">
        <v>50</v>
      </c>
      <c r="U47" s="24">
        <f t="shared" si="27"/>
        <v>0</v>
      </c>
      <c r="V47" s="24">
        <f t="shared" si="28"/>
        <v>0</v>
      </c>
      <c r="W47" s="24">
        <f t="shared" si="29"/>
        <v>0</v>
      </c>
      <c r="X47" s="24">
        <f t="shared" si="30"/>
        <v>0</v>
      </c>
      <c r="Y47" s="24">
        <f t="shared" si="31"/>
        <v>0</v>
      </c>
      <c r="Z47" s="24">
        <f t="shared" si="32"/>
        <v>0</v>
      </c>
      <c r="AA47">
        <v>0</v>
      </c>
      <c r="AB47" s="24">
        <f>VLOOKUP(Q47,δεδομένα!$F$1:$G$101,2,TRUE)</f>
        <v>0</v>
      </c>
      <c r="AC47" s="24"/>
      <c r="AD47" s="28">
        <f t="shared" si="33"/>
        <v>220</v>
      </c>
      <c r="AE47" s="29"/>
    </row>
    <row r="48" spans="1:31">
      <c r="A48" s="15"/>
      <c r="B48" s="15"/>
      <c r="C48" s="15"/>
      <c r="D48" s="15"/>
      <c r="E48" s="15"/>
      <c r="F48" s="15"/>
      <c r="G48" s="14" t="s">
        <v>76</v>
      </c>
      <c r="H48" s="17">
        <v>10</v>
      </c>
      <c r="I48" s="17">
        <v>5</v>
      </c>
      <c r="J48" s="17"/>
      <c r="K48" s="17"/>
      <c r="L48" s="17">
        <v>3</v>
      </c>
      <c r="M48" s="17"/>
      <c r="N48" s="17"/>
      <c r="O48" s="17"/>
      <c r="P48" s="17"/>
      <c r="Q48" s="17">
        <v>90</v>
      </c>
      <c r="R48" s="17">
        <v>51</v>
      </c>
      <c r="S48" s="24">
        <f t="shared" si="26"/>
        <v>170</v>
      </c>
      <c r="T48" s="24">
        <v>50</v>
      </c>
      <c r="U48" s="24">
        <f t="shared" si="27"/>
        <v>0</v>
      </c>
      <c r="V48" s="24">
        <f t="shared" si="28"/>
        <v>0</v>
      </c>
      <c r="W48" s="24">
        <f t="shared" si="29"/>
        <v>15</v>
      </c>
      <c r="X48" s="24">
        <f t="shared" si="30"/>
        <v>0</v>
      </c>
      <c r="Y48" s="24">
        <f t="shared" si="31"/>
        <v>0</v>
      </c>
      <c r="Z48" s="24">
        <f t="shared" si="32"/>
        <v>0</v>
      </c>
      <c r="AA48">
        <v>0</v>
      </c>
      <c r="AB48" s="24">
        <f>VLOOKUP(Q48,δεδομένα!$F$1:$G$101,2,TRUE)</f>
        <v>17</v>
      </c>
      <c r="AC48" s="24">
        <f>IF(R48&lt;=50,10,20)</f>
        <v>20</v>
      </c>
      <c r="AD48" s="28">
        <f t="shared" si="33"/>
        <v>272</v>
      </c>
      <c r="AE48" s="29"/>
    </row>
    <row r="49" ht="5.1" customHeight="1" spans="1:31">
      <c r="A49" s="18"/>
      <c r="B49" s="18"/>
      <c r="C49" s="18"/>
      <c r="D49" s="18"/>
      <c r="E49" s="18"/>
      <c r="F49" s="18"/>
      <c r="G49" s="1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30"/>
    </row>
    <row r="50" spans="1:31">
      <c r="A50" s="15">
        <v>13</v>
      </c>
      <c r="B50" s="15">
        <v>7296</v>
      </c>
      <c r="C50" s="16">
        <v>44068</v>
      </c>
      <c r="D50" s="15" t="s">
        <v>80</v>
      </c>
      <c r="E50" s="15" t="s">
        <v>81</v>
      </c>
      <c r="F50" s="15" t="s">
        <v>54</v>
      </c>
      <c r="G50" s="14" t="s">
        <v>70</v>
      </c>
      <c r="H50" s="17">
        <v>1</v>
      </c>
      <c r="I50" s="17">
        <v>8</v>
      </c>
      <c r="J50" s="17"/>
      <c r="K50" s="17"/>
      <c r="L50" s="17"/>
      <c r="M50" s="17"/>
      <c r="N50" s="17"/>
      <c r="O50" s="17"/>
      <c r="P50" s="17"/>
      <c r="Q50" s="17"/>
      <c r="R50" s="17"/>
      <c r="S50" s="24">
        <f>H50*17</f>
        <v>17</v>
      </c>
      <c r="T50" s="24">
        <f>I50*1</f>
        <v>8</v>
      </c>
      <c r="U50" s="24">
        <f t="shared" ref="U50:V52" si="34">IF(J50=4,30,IF(J50&gt;4,30+(J50-4)*10,0))</f>
        <v>0</v>
      </c>
      <c r="V50" s="24">
        <f t="shared" si="34"/>
        <v>0</v>
      </c>
      <c r="W50" s="24">
        <f t="shared" ref="W50:X52" si="35">IF(L50=3,15,0)</f>
        <v>0</v>
      </c>
      <c r="X50" s="24">
        <f t="shared" si="35"/>
        <v>0</v>
      </c>
      <c r="Y50" s="24">
        <f>IF(N50&lt;3,N50*5,IF(N50=3,20,0))</f>
        <v>0</v>
      </c>
      <c r="Z50" s="24">
        <f t="shared" ref="Z50:AA52" si="36">IF(O50&lt;=3,O50*10,0)</f>
        <v>0</v>
      </c>
      <c r="AA50" s="24">
        <f t="shared" si="36"/>
        <v>0</v>
      </c>
      <c r="AB50" s="24">
        <f>VLOOKUP(Q50,δεδομένα!$F$1:$G$101,2,TRUE)</f>
        <v>0</v>
      </c>
      <c r="AC50" s="24"/>
      <c r="AD50" s="28">
        <f t="shared" ref="AD50:AD56" si="37">SUM(S50:AC50)</f>
        <v>25</v>
      </c>
      <c r="AE50" s="29">
        <f>SUM(AD50:AD56)</f>
        <v>1595</v>
      </c>
    </row>
    <row r="51" spans="1:31">
      <c r="A51" s="15"/>
      <c r="B51" s="15"/>
      <c r="C51" s="15"/>
      <c r="D51" s="15"/>
      <c r="E51" s="15"/>
      <c r="F51" s="15"/>
      <c r="G51" s="14" t="s">
        <v>71</v>
      </c>
      <c r="H51" s="17">
        <v>10</v>
      </c>
      <c r="I51" s="17">
        <v>8</v>
      </c>
      <c r="J51" s="17"/>
      <c r="K51" s="17"/>
      <c r="L51" s="17"/>
      <c r="M51" s="17"/>
      <c r="N51" s="17"/>
      <c r="O51" s="17"/>
      <c r="P51" s="17"/>
      <c r="Q51" s="17"/>
      <c r="R51" s="17"/>
      <c r="S51" s="24">
        <f>H51*17</f>
        <v>170</v>
      </c>
      <c r="T51" s="24">
        <v>80</v>
      </c>
      <c r="U51" s="24">
        <f t="shared" si="34"/>
        <v>0</v>
      </c>
      <c r="V51" s="24">
        <f t="shared" si="34"/>
        <v>0</v>
      </c>
      <c r="W51" s="24">
        <f t="shared" si="35"/>
        <v>0</v>
      </c>
      <c r="X51" s="24">
        <f t="shared" si="35"/>
        <v>0</v>
      </c>
      <c r="Y51" s="24">
        <f>IF(N51&lt;3,N51*5,IF(N51=3,20,0))</f>
        <v>0</v>
      </c>
      <c r="Z51" s="24">
        <f t="shared" si="36"/>
        <v>0</v>
      </c>
      <c r="AA51" s="24">
        <f t="shared" si="36"/>
        <v>0</v>
      </c>
      <c r="AB51" s="24">
        <f>VLOOKUP(Q51,δεδομένα!$F$1:$G$101,2,TRUE)</f>
        <v>0</v>
      </c>
      <c r="AC51" s="24"/>
      <c r="AD51" s="28">
        <f t="shared" si="37"/>
        <v>250</v>
      </c>
      <c r="AE51" s="29"/>
    </row>
    <row r="52" spans="1:31">
      <c r="A52" s="15"/>
      <c r="B52" s="15"/>
      <c r="C52" s="16"/>
      <c r="D52" s="15"/>
      <c r="E52" s="15"/>
      <c r="F52" s="15"/>
      <c r="G52" s="14" t="s">
        <v>72</v>
      </c>
      <c r="H52" s="17">
        <v>10</v>
      </c>
      <c r="I52" s="17">
        <v>8</v>
      </c>
      <c r="J52" s="17"/>
      <c r="K52" s="17"/>
      <c r="L52" s="17"/>
      <c r="M52" s="17"/>
      <c r="N52" s="17"/>
      <c r="O52" s="17"/>
      <c r="P52" s="17"/>
      <c r="Q52" s="17"/>
      <c r="R52" s="17"/>
      <c r="S52" s="24">
        <f>H52*17</f>
        <v>170</v>
      </c>
      <c r="T52" s="24">
        <f>I52*1*H52</f>
        <v>80</v>
      </c>
      <c r="U52" s="24">
        <f t="shared" si="34"/>
        <v>0</v>
      </c>
      <c r="V52" s="24">
        <f t="shared" si="34"/>
        <v>0</v>
      </c>
      <c r="W52" s="24">
        <f t="shared" si="35"/>
        <v>0</v>
      </c>
      <c r="X52" s="24">
        <f t="shared" si="35"/>
        <v>0</v>
      </c>
      <c r="Y52" s="24">
        <f>IF(N52&lt;3,N52*5,IF(N52=3,20,0))</f>
        <v>0</v>
      </c>
      <c r="Z52" s="24">
        <f t="shared" si="36"/>
        <v>0</v>
      </c>
      <c r="AA52" s="24">
        <f t="shared" si="36"/>
        <v>0</v>
      </c>
      <c r="AB52" s="24">
        <v>0</v>
      </c>
      <c r="AC52" s="24"/>
      <c r="AD52" s="28">
        <f t="shared" si="37"/>
        <v>250</v>
      </c>
      <c r="AE52" s="29"/>
    </row>
    <row r="53" spans="1:31">
      <c r="A53" s="15"/>
      <c r="B53" s="15"/>
      <c r="C53" s="15"/>
      <c r="D53" s="15"/>
      <c r="E53" s="15"/>
      <c r="F53" s="15"/>
      <c r="G53" s="14" t="s">
        <v>73</v>
      </c>
      <c r="H53" s="17">
        <v>10</v>
      </c>
      <c r="I53" s="17">
        <v>8</v>
      </c>
      <c r="J53" s="17"/>
      <c r="K53" s="17"/>
      <c r="L53" s="17"/>
      <c r="M53" s="17"/>
      <c r="N53" s="17"/>
      <c r="O53" s="17"/>
      <c r="P53" s="17"/>
      <c r="Q53" s="17"/>
      <c r="R53" s="17"/>
      <c r="S53" s="24">
        <f t="shared" ref="S53:S70" si="38">H53*17</f>
        <v>170</v>
      </c>
      <c r="T53" s="24">
        <f t="shared" ref="T53:T56" si="39">I53*1*H53</f>
        <v>80</v>
      </c>
      <c r="U53" s="24">
        <f t="shared" ref="U53:U70" si="40">IF(J53=4,30,IF(J53&gt;4,30+(J53-4)*10,0))</f>
        <v>0</v>
      </c>
      <c r="V53" s="24">
        <f t="shared" ref="V53:V70" si="41">IF(K53=4,30,IF(K53&gt;4,30+(K53-4)*10,0))</f>
        <v>0</v>
      </c>
      <c r="W53" s="24">
        <f t="shared" ref="W53:W70" si="42">IF(L53=3,15,0)</f>
        <v>0</v>
      </c>
      <c r="X53" s="24">
        <f t="shared" ref="X53:X70" si="43">IF(M53=3,15,0)</f>
        <v>0</v>
      </c>
      <c r="Y53" s="24">
        <v>0</v>
      </c>
      <c r="Z53" s="24">
        <f t="shared" ref="Z53:Z70" si="44">IF(O53&lt;=3,O53*10,0)</f>
        <v>0</v>
      </c>
      <c r="AA53" s="24">
        <f t="shared" ref="AA53:AA70" si="45">IF(P53&lt;=3,P53*10,0)</f>
        <v>0</v>
      </c>
      <c r="AB53" s="24">
        <f>VLOOKUP(Q53,δεδομένα!$F$1:$G$101,2,TRUE)</f>
        <v>0</v>
      </c>
      <c r="AC53" s="24"/>
      <c r="AD53" s="28">
        <f t="shared" si="37"/>
        <v>250</v>
      </c>
      <c r="AE53" s="29"/>
    </row>
    <row r="54" spans="1:31">
      <c r="A54" s="15"/>
      <c r="B54" s="15"/>
      <c r="C54" s="16"/>
      <c r="D54" s="15"/>
      <c r="E54" s="15"/>
      <c r="F54" s="15"/>
      <c r="G54" s="14" t="s">
        <v>74</v>
      </c>
      <c r="H54" s="17">
        <v>10</v>
      </c>
      <c r="I54" s="17">
        <v>8</v>
      </c>
      <c r="J54" s="17"/>
      <c r="K54" s="17"/>
      <c r="L54" s="17"/>
      <c r="M54" s="17"/>
      <c r="N54" s="17"/>
      <c r="O54" s="17"/>
      <c r="P54" s="17"/>
      <c r="Q54" s="17"/>
      <c r="R54" s="17"/>
      <c r="S54" s="24">
        <f t="shared" si="38"/>
        <v>170</v>
      </c>
      <c r="T54" s="24">
        <f t="shared" si="39"/>
        <v>80</v>
      </c>
      <c r="U54" s="24">
        <f t="shared" si="40"/>
        <v>0</v>
      </c>
      <c r="V54" s="24">
        <f t="shared" si="41"/>
        <v>0</v>
      </c>
      <c r="W54" s="24">
        <f t="shared" si="42"/>
        <v>0</v>
      </c>
      <c r="X54" s="24">
        <f t="shared" si="43"/>
        <v>0</v>
      </c>
      <c r="Y54" s="24">
        <v>0</v>
      </c>
      <c r="Z54" s="24">
        <f t="shared" si="44"/>
        <v>0</v>
      </c>
      <c r="AA54" s="24">
        <f t="shared" si="45"/>
        <v>0</v>
      </c>
      <c r="AB54" s="24">
        <v>0</v>
      </c>
      <c r="AC54" s="24"/>
      <c r="AD54" s="28">
        <f t="shared" si="37"/>
        <v>250</v>
      </c>
      <c r="AE54" s="29"/>
    </row>
    <row r="55" spans="1:31">
      <c r="A55" s="15"/>
      <c r="B55" s="15"/>
      <c r="C55" s="15"/>
      <c r="D55" s="15"/>
      <c r="E55" s="15"/>
      <c r="F55" s="15"/>
      <c r="G55" s="14" t="s">
        <v>75</v>
      </c>
      <c r="H55" s="17">
        <v>10</v>
      </c>
      <c r="I55" s="17">
        <v>8</v>
      </c>
      <c r="J55" s="17"/>
      <c r="K55" s="17"/>
      <c r="L55" s="17"/>
      <c r="M55" s="17"/>
      <c r="N55" s="17"/>
      <c r="O55" s="17"/>
      <c r="P55" s="17"/>
      <c r="Q55" s="17"/>
      <c r="R55" s="17"/>
      <c r="S55" s="24">
        <f t="shared" si="38"/>
        <v>170</v>
      </c>
      <c r="T55" s="24">
        <f t="shared" si="39"/>
        <v>80</v>
      </c>
      <c r="U55" s="24">
        <f t="shared" si="40"/>
        <v>0</v>
      </c>
      <c r="V55" s="24">
        <f t="shared" si="41"/>
        <v>0</v>
      </c>
      <c r="W55" s="24">
        <f t="shared" si="42"/>
        <v>0</v>
      </c>
      <c r="X55" s="24">
        <f t="shared" si="43"/>
        <v>0</v>
      </c>
      <c r="Y55" s="24">
        <v>0</v>
      </c>
      <c r="Z55" s="24">
        <f t="shared" si="44"/>
        <v>0</v>
      </c>
      <c r="AA55" s="24">
        <f t="shared" si="45"/>
        <v>0</v>
      </c>
      <c r="AB55" s="24">
        <f>VLOOKUP(Q55,δεδομένα!$F$1:$G$101,2,TRUE)</f>
        <v>0</v>
      </c>
      <c r="AC55" s="24"/>
      <c r="AD55" s="28">
        <f t="shared" si="37"/>
        <v>250</v>
      </c>
      <c r="AE55" s="29"/>
    </row>
    <row r="56" spans="1:31">
      <c r="A56" s="15"/>
      <c r="B56" s="15"/>
      <c r="C56" s="16"/>
      <c r="D56" s="15"/>
      <c r="E56" s="15"/>
      <c r="F56" s="15"/>
      <c r="G56" s="14" t="s">
        <v>76</v>
      </c>
      <c r="H56" s="17">
        <v>10</v>
      </c>
      <c r="I56" s="17">
        <v>8</v>
      </c>
      <c r="J56" s="17"/>
      <c r="K56" s="17">
        <v>6</v>
      </c>
      <c r="L56" s="17"/>
      <c r="M56" s="17"/>
      <c r="N56" s="17"/>
      <c r="O56" s="17"/>
      <c r="P56" s="17"/>
      <c r="Q56" s="17"/>
      <c r="R56" s="17">
        <v>63</v>
      </c>
      <c r="S56" s="24">
        <f t="shared" si="38"/>
        <v>170</v>
      </c>
      <c r="T56" s="24">
        <f t="shared" si="39"/>
        <v>80</v>
      </c>
      <c r="U56" s="24">
        <f t="shared" si="40"/>
        <v>0</v>
      </c>
      <c r="V56" s="24">
        <f t="shared" si="41"/>
        <v>50</v>
      </c>
      <c r="W56" s="24">
        <f t="shared" si="42"/>
        <v>0</v>
      </c>
      <c r="X56" s="24">
        <f t="shared" si="43"/>
        <v>0</v>
      </c>
      <c r="Y56" s="24">
        <v>0</v>
      </c>
      <c r="Z56" s="24">
        <f t="shared" si="44"/>
        <v>0</v>
      </c>
      <c r="AA56" s="24">
        <f t="shared" si="45"/>
        <v>0</v>
      </c>
      <c r="AB56" s="24">
        <f>VLOOKUP(Q56,δεδομένα!$F$1:$G$101,2,TRUE)</f>
        <v>0</v>
      </c>
      <c r="AC56" s="24">
        <f t="shared" ref="AC56" si="46">IF(R56&lt;=50,10,20)</f>
        <v>20</v>
      </c>
      <c r="AD56" s="28">
        <f t="shared" si="37"/>
        <v>320</v>
      </c>
      <c r="AE56" s="29"/>
    </row>
    <row r="57" ht="5.1" customHeight="1" spans="1:31">
      <c r="A57" s="18"/>
      <c r="B57" s="18"/>
      <c r="C57" s="18"/>
      <c r="D57" s="18"/>
      <c r="E57" s="18"/>
      <c r="F57" s="18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30"/>
    </row>
    <row r="58" spans="1:31">
      <c r="A58" s="15">
        <v>14</v>
      </c>
      <c r="B58" s="15">
        <v>7327</v>
      </c>
      <c r="C58" s="16">
        <v>44068</v>
      </c>
      <c r="D58" s="15" t="s">
        <v>82</v>
      </c>
      <c r="E58" s="15" t="s">
        <v>79</v>
      </c>
      <c r="F58" s="15" t="s">
        <v>54</v>
      </c>
      <c r="G58" s="14" t="s">
        <v>83</v>
      </c>
      <c r="H58" s="17">
        <v>4</v>
      </c>
      <c r="I58" s="17">
        <v>3</v>
      </c>
      <c r="J58" s="17"/>
      <c r="K58" s="17"/>
      <c r="L58" s="17"/>
      <c r="M58" s="17"/>
      <c r="N58" s="17"/>
      <c r="O58" s="17"/>
      <c r="P58" s="17"/>
      <c r="Q58" s="17"/>
      <c r="R58" s="17"/>
      <c r="S58" s="24">
        <f>H58*17</f>
        <v>68</v>
      </c>
      <c r="T58" s="24">
        <v>12</v>
      </c>
      <c r="U58" s="24">
        <f>IF(J58=4,30,IF(J58&gt;4,30+(J58-4)*10,0))</f>
        <v>0</v>
      </c>
      <c r="V58" s="24">
        <f>IF(K58=4,30,IF(K58&gt;4,30+(K58-4)*10,0))</f>
        <v>0</v>
      </c>
      <c r="W58" s="24">
        <f t="shared" ref="W58:X62" si="47">IF(L58=3,15,0)</f>
        <v>0</v>
      </c>
      <c r="X58" s="24">
        <f t="shared" si="47"/>
        <v>0</v>
      </c>
      <c r="Y58" s="24">
        <v>0</v>
      </c>
      <c r="Z58" s="24">
        <f t="shared" ref="Z58:AA62" si="48">IF(O58&lt;=3,O58*10,0)</f>
        <v>0</v>
      </c>
      <c r="AA58" s="24">
        <f t="shared" si="48"/>
        <v>0</v>
      </c>
      <c r="AB58" s="24">
        <f>VLOOKUP(Q58,δεδομένα!$F$1:$G$101,2,TRUE)</f>
        <v>0</v>
      </c>
      <c r="AC58" s="24"/>
      <c r="AD58" s="28">
        <f>SUM(S58:AC58)</f>
        <v>80</v>
      </c>
      <c r="AE58" s="29">
        <f>SUM(AD58:AD62)</f>
        <v>1100.5</v>
      </c>
    </row>
    <row r="59" spans="1:31">
      <c r="A59" s="15"/>
      <c r="B59" s="15"/>
      <c r="C59" s="15"/>
      <c r="D59" s="15"/>
      <c r="E59" s="15"/>
      <c r="F59" s="15"/>
      <c r="G59" s="14" t="s">
        <v>55</v>
      </c>
      <c r="H59" s="17">
        <v>9.5</v>
      </c>
      <c r="I59" s="17">
        <v>7.5</v>
      </c>
      <c r="J59" s="17">
        <v>0</v>
      </c>
      <c r="K59" s="17">
        <v>6</v>
      </c>
      <c r="L59" s="17">
        <v>0</v>
      </c>
      <c r="M59" s="17">
        <v>0</v>
      </c>
      <c r="N59" s="17">
        <v>1</v>
      </c>
      <c r="O59" s="17">
        <v>0</v>
      </c>
      <c r="P59" s="17">
        <v>0</v>
      </c>
      <c r="Q59" s="17">
        <v>0</v>
      </c>
      <c r="R59" s="17">
        <v>45</v>
      </c>
      <c r="S59" s="24">
        <f>H59*17</f>
        <v>161.5</v>
      </c>
      <c r="T59" s="24">
        <v>71.25</v>
      </c>
      <c r="U59" s="24">
        <f>IF(J59=4,30,IF(J59&gt;4,30+(J59-4)*10,0))</f>
        <v>0</v>
      </c>
      <c r="V59" s="24">
        <v>50</v>
      </c>
      <c r="W59" s="24">
        <f t="shared" si="47"/>
        <v>0</v>
      </c>
      <c r="X59" s="24">
        <f t="shared" si="47"/>
        <v>0</v>
      </c>
      <c r="Y59" s="24">
        <v>5</v>
      </c>
      <c r="Z59" s="24">
        <f t="shared" si="48"/>
        <v>0</v>
      </c>
      <c r="AA59" s="24">
        <f t="shared" si="48"/>
        <v>0</v>
      </c>
      <c r="AB59" s="24">
        <v>0</v>
      </c>
      <c r="AC59" s="24">
        <f>IF(R59&lt;=50,10,20)</f>
        <v>10</v>
      </c>
      <c r="AD59" s="28">
        <f>SUM(S59:AC59)</f>
        <v>297.75</v>
      </c>
      <c r="AE59" s="29"/>
    </row>
    <row r="60" spans="1:31">
      <c r="A60" s="15"/>
      <c r="B60" s="15"/>
      <c r="C60" s="16"/>
      <c r="D60" s="15"/>
      <c r="E60" s="15"/>
      <c r="F60" s="15"/>
      <c r="G60" s="14" t="s">
        <v>56</v>
      </c>
      <c r="H60" s="17">
        <v>10</v>
      </c>
      <c r="I60" s="17">
        <v>7.5</v>
      </c>
      <c r="J60" s="17"/>
      <c r="K60" s="17"/>
      <c r="L60" s="17"/>
      <c r="M60" s="17"/>
      <c r="N60" s="17"/>
      <c r="O60" s="17"/>
      <c r="P60" s="17"/>
      <c r="Q60" s="17"/>
      <c r="R60" s="17"/>
      <c r="S60" s="24">
        <f>H60*17</f>
        <v>170</v>
      </c>
      <c r="T60" s="24">
        <v>75</v>
      </c>
      <c r="U60" s="24">
        <f>IF(J60=4,30,IF(J60&gt;4,30+(J60-4)*10,0))</f>
        <v>0</v>
      </c>
      <c r="V60" s="24">
        <v>0</v>
      </c>
      <c r="W60" s="24">
        <f t="shared" si="47"/>
        <v>0</v>
      </c>
      <c r="X60" s="24">
        <f t="shared" si="47"/>
        <v>0</v>
      </c>
      <c r="Y60" s="24">
        <v>0</v>
      </c>
      <c r="Z60" s="24">
        <f t="shared" si="48"/>
        <v>0</v>
      </c>
      <c r="AA60" s="24">
        <f t="shared" si="48"/>
        <v>0</v>
      </c>
      <c r="AB60" s="24">
        <f>VLOOKUP(Q60,δεδομένα!$F$1:$G$101,2,TRUE)</f>
        <v>0</v>
      </c>
      <c r="AC60" s="24"/>
      <c r="AD60" s="28">
        <f>SUM(S60:AC60)</f>
        <v>245</v>
      </c>
      <c r="AE60" s="29"/>
    </row>
    <row r="61" spans="1:31">
      <c r="A61" s="15"/>
      <c r="B61" s="15"/>
      <c r="C61" s="15"/>
      <c r="D61" s="15"/>
      <c r="E61" s="15"/>
      <c r="F61" s="15"/>
      <c r="G61" s="14" t="s">
        <v>57</v>
      </c>
      <c r="H61" s="17">
        <v>9.5</v>
      </c>
      <c r="I61" s="17">
        <v>7.5</v>
      </c>
      <c r="J61" s="17"/>
      <c r="K61" s="17"/>
      <c r="L61" s="17"/>
      <c r="M61" s="17"/>
      <c r="N61" s="17"/>
      <c r="O61" s="17"/>
      <c r="P61" s="17"/>
      <c r="Q61" s="17"/>
      <c r="R61" s="17"/>
      <c r="S61" s="24">
        <f>H61*17</f>
        <v>161.5</v>
      </c>
      <c r="T61" s="24">
        <v>71.25</v>
      </c>
      <c r="U61" s="24">
        <f>IF(J61=4,30,IF(J61&gt;4,30+(J61-4)*10,0))</f>
        <v>0</v>
      </c>
      <c r="V61" s="24">
        <f>IF(K61=4,30,IF(K61&gt;4,30+(K61-4)*10,0))</f>
        <v>0</v>
      </c>
      <c r="W61" s="24">
        <f t="shared" si="47"/>
        <v>0</v>
      </c>
      <c r="X61" s="24">
        <f t="shared" si="47"/>
        <v>0</v>
      </c>
      <c r="Y61" s="24">
        <v>0</v>
      </c>
      <c r="Z61" s="24">
        <f t="shared" si="48"/>
        <v>0</v>
      </c>
      <c r="AA61" s="24">
        <f t="shared" si="48"/>
        <v>0</v>
      </c>
      <c r="AB61" s="24">
        <f>VLOOKUP(Q61,δεδομένα!$F$1:$G$101,2,TRUE)</f>
        <v>0</v>
      </c>
      <c r="AC61" s="24"/>
      <c r="AD61" s="28">
        <f>SUM(S61:AC61)</f>
        <v>232.75</v>
      </c>
      <c r="AE61" s="29"/>
    </row>
    <row r="62" spans="1:31">
      <c r="A62" s="15"/>
      <c r="B62" s="15"/>
      <c r="C62" s="16"/>
      <c r="D62" s="15"/>
      <c r="E62" s="15"/>
      <c r="F62" s="15"/>
      <c r="G62" s="14" t="s">
        <v>58</v>
      </c>
      <c r="H62" s="17">
        <v>10</v>
      </c>
      <c r="I62" s="17">
        <v>7.5</v>
      </c>
      <c r="J62" s="17"/>
      <c r="K62" s="17"/>
      <c r="L62" s="17"/>
      <c r="M62" s="17"/>
      <c r="N62" s="17"/>
      <c r="O62" s="17"/>
      <c r="P62" s="17"/>
      <c r="Q62" s="17"/>
      <c r="R62" s="17"/>
      <c r="S62" s="24">
        <f>H62*17</f>
        <v>170</v>
      </c>
      <c r="T62" s="24">
        <v>75</v>
      </c>
      <c r="U62" s="24">
        <f>IF(J62=4,30,IF(J62&gt;4,30+(J62-4)*10,0))</f>
        <v>0</v>
      </c>
      <c r="V62" s="24">
        <f>IF(K62=4,30,IF(K62&gt;4,30+(K62-4)*10,0))</f>
        <v>0</v>
      </c>
      <c r="W62" s="24">
        <f t="shared" si="47"/>
        <v>0</v>
      </c>
      <c r="X62" s="24">
        <f t="shared" si="47"/>
        <v>0</v>
      </c>
      <c r="Y62" s="24">
        <v>0</v>
      </c>
      <c r="Z62" s="24">
        <f t="shared" si="48"/>
        <v>0</v>
      </c>
      <c r="AA62" s="24">
        <f t="shared" si="48"/>
        <v>0</v>
      </c>
      <c r="AB62" s="24">
        <f>VLOOKUP(Q62,δεδομένα!$F$1:$G$101,2,TRUE)</f>
        <v>0</v>
      </c>
      <c r="AC62" s="24"/>
      <c r="AD62" s="28">
        <f>SUM(S62:AC62)</f>
        <v>245</v>
      </c>
      <c r="AE62" s="29"/>
    </row>
    <row r="63" ht="5.1" customHeight="1" spans="1:31">
      <c r="A63" s="18"/>
      <c r="B63" s="18"/>
      <c r="C63" s="18"/>
      <c r="D63" s="18"/>
      <c r="E63" s="18"/>
      <c r="F63" s="18"/>
      <c r="G63" s="19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30"/>
    </row>
    <row r="64" spans="1:31">
      <c r="A64" s="15">
        <v>15</v>
      </c>
      <c r="B64" s="15">
        <v>7341</v>
      </c>
      <c r="C64" s="16">
        <v>44068</v>
      </c>
      <c r="D64" s="15" t="s">
        <v>84</v>
      </c>
      <c r="E64" s="15" t="s">
        <v>79</v>
      </c>
      <c r="F64" s="15"/>
      <c r="G64" s="14"/>
      <c r="H64" s="17"/>
      <c r="I64" s="17"/>
      <c r="J64" s="17"/>
      <c r="K64" s="17">
        <v>5</v>
      </c>
      <c r="L64" s="17"/>
      <c r="M64" s="17"/>
      <c r="N64" s="17">
        <v>1</v>
      </c>
      <c r="O64" s="17">
        <v>2</v>
      </c>
      <c r="P64" s="17"/>
      <c r="Q64" s="17">
        <v>67</v>
      </c>
      <c r="R64" s="17">
        <v>41</v>
      </c>
      <c r="S64" s="24">
        <f t="shared" si="38"/>
        <v>0</v>
      </c>
      <c r="T64" s="24">
        <f t="shared" ref="T64:T70" si="49">I64*1</f>
        <v>0</v>
      </c>
      <c r="U64" s="24">
        <f t="shared" si="40"/>
        <v>0</v>
      </c>
      <c r="V64" s="24">
        <f t="shared" si="41"/>
        <v>40</v>
      </c>
      <c r="W64" s="24">
        <f t="shared" si="42"/>
        <v>0</v>
      </c>
      <c r="X64" s="24">
        <f t="shared" si="43"/>
        <v>0</v>
      </c>
      <c r="Y64" s="24">
        <v>0</v>
      </c>
      <c r="Z64" s="24">
        <f t="shared" si="44"/>
        <v>20</v>
      </c>
      <c r="AA64" s="24">
        <f t="shared" si="45"/>
        <v>0</v>
      </c>
      <c r="AB64" s="24">
        <f>VLOOKUP(Q64,δεδομένα!$F$1:$G$101,2,TRUE)</f>
        <v>15</v>
      </c>
      <c r="AC64" s="24">
        <f t="shared" ref="AC64:AC70" si="50">IF(R64&lt;=50,10,20)</f>
        <v>10</v>
      </c>
      <c r="AD64" s="28">
        <f t="shared" ref="AD64:AD70" si="51">SUM(S64:AC64)</f>
        <v>85</v>
      </c>
      <c r="AE64" s="29">
        <f>SUM(AD64)</f>
        <v>85</v>
      </c>
    </row>
    <row r="65" ht="5.1" customHeight="1" spans="1:31">
      <c r="A65" s="18"/>
      <c r="B65" s="18"/>
      <c r="C65" s="18"/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30"/>
    </row>
    <row r="66" spans="1:31">
      <c r="A66" s="15">
        <v>16</v>
      </c>
      <c r="B66" s="15">
        <v>7342</v>
      </c>
      <c r="C66" s="16">
        <v>44068</v>
      </c>
      <c r="D66" s="15" t="s">
        <v>85</v>
      </c>
      <c r="E66" s="15" t="s">
        <v>86</v>
      </c>
      <c r="F66" s="15"/>
      <c r="G66" s="14"/>
      <c r="H66" s="17"/>
      <c r="I66" s="17"/>
      <c r="J66" s="17"/>
      <c r="K66" s="17">
        <v>4</v>
      </c>
      <c r="L66" s="17"/>
      <c r="M66" s="17"/>
      <c r="N66" s="17"/>
      <c r="O66" s="17"/>
      <c r="P66" s="17"/>
      <c r="Q66" s="17"/>
      <c r="R66" s="17">
        <v>22</v>
      </c>
      <c r="S66" s="24">
        <f t="shared" si="38"/>
        <v>0</v>
      </c>
      <c r="T66" s="24">
        <f t="shared" si="49"/>
        <v>0</v>
      </c>
      <c r="U66" s="24">
        <f t="shared" si="40"/>
        <v>0</v>
      </c>
      <c r="V66" s="24">
        <f t="shared" si="41"/>
        <v>30</v>
      </c>
      <c r="W66" s="24">
        <f t="shared" si="42"/>
        <v>0</v>
      </c>
      <c r="X66" s="24">
        <f t="shared" si="43"/>
        <v>0</v>
      </c>
      <c r="Y66" s="24">
        <v>0</v>
      </c>
      <c r="Z66" s="24">
        <f t="shared" si="44"/>
        <v>0</v>
      </c>
      <c r="AA66" s="24">
        <f t="shared" si="45"/>
        <v>0</v>
      </c>
      <c r="AB66" s="24">
        <f>VLOOKUP(Q66,δεδομένα!$F$1:$G$101,2,TRUE)</f>
        <v>0</v>
      </c>
      <c r="AC66" s="24">
        <f t="shared" si="50"/>
        <v>10</v>
      </c>
      <c r="AD66" s="28">
        <f t="shared" si="51"/>
        <v>40</v>
      </c>
      <c r="AE66" s="29">
        <f>SUM(AD66)</f>
        <v>40</v>
      </c>
    </row>
    <row r="67" ht="5.1" customHeight="1" spans="1:31">
      <c r="A67" s="18"/>
      <c r="B67" s="18"/>
      <c r="C67" s="18"/>
      <c r="D67" s="18"/>
      <c r="E67" s="18"/>
      <c r="F67" s="18"/>
      <c r="G67" s="19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30"/>
    </row>
    <row r="68" spans="1:31">
      <c r="A68" s="15">
        <v>17</v>
      </c>
      <c r="B68" s="15">
        <v>7337</v>
      </c>
      <c r="C68" s="16">
        <v>44068</v>
      </c>
      <c r="D68" s="15" t="s">
        <v>87</v>
      </c>
      <c r="E68" s="15" t="s">
        <v>88</v>
      </c>
      <c r="F68" s="15"/>
      <c r="G68" s="14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4">
        <f t="shared" si="38"/>
        <v>0</v>
      </c>
      <c r="T68" s="24">
        <f t="shared" si="49"/>
        <v>0</v>
      </c>
      <c r="U68" s="24">
        <f t="shared" si="40"/>
        <v>0</v>
      </c>
      <c r="V68" s="24">
        <f t="shared" si="41"/>
        <v>0</v>
      </c>
      <c r="W68" s="24">
        <f t="shared" si="42"/>
        <v>0</v>
      </c>
      <c r="X68" s="24">
        <f t="shared" si="43"/>
        <v>0</v>
      </c>
      <c r="Y68" s="24">
        <v>0</v>
      </c>
      <c r="Z68" s="24">
        <f t="shared" si="44"/>
        <v>0</v>
      </c>
      <c r="AA68" s="24">
        <f t="shared" si="45"/>
        <v>0</v>
      </c>
      <c r="AB68" s="24">
        <f>VLOOKUP(Q68,δεδομένα!$F$1:$G$101,2,TRUE)</f>
        <v>0</v>
      </c>
      <c r="AC68" s="24">
        <f t="shared" si="50"/>
        <v>10</v>
      </c>
      <c r="AD68" s="28">
        <f t="shared" si="51"/>
        <v>10</v>
      </c>
      <c r="AE68" s="29">
        <f>SUM(AD68)</f>
        <v>10</v>
      </c>
    </row>
    <row r="69" ht="5.1" customHeight="1" spans="1:31">
      <c r="A69" s="18"/>
      <c r="B69" s="18"/>
      <c r="C69" s="18"/>
      <c r="D69" s="18"/>
      <c r="E69" s="18"/>
      <c r="F69" s="18"/>
      <c r="G69" s="1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30"/>
    </row>
    <row r="70" spans="1:31">
      <c r="A70" s="15">
        <v>18</v>
      </c>
      <c r="B70" s="15">
        <v>7338</v>
      </c>
      <c r="C70" s="16">
        <v>44068</v>
      </c>
      <c r="D70" s="15" t="s">
        <v>89</v>
      </c>
      <c r="E70" s="15" t="s">
        <v>90</v>
      </c>
      <c r="F70" s="15"/>
      <c r="G70" s="14"/>
      <c r="H70" s="17"/>
      <c r="I70" s="17"/>
      <c r="J70" s="17"/>
      <c r="K70" s="17"/>
      <c r="L70" s="17"/>
      <c r="M70" s="17"/>
      <c r="N70" s="17">
        <v>1</v>
      </c>
      <c r="O70" s="17">
        <v>1</v>
      </c>
      <c r="P70" s="17"/>
      <c r="Q70" s="17"/>
      <c r="R70" s="17">
        <v>49</v>
      </c>
      <c r="S70" s="24">
        <f t="shared" si="38"/>
        <v>0</v>
      </c>
      <c r="T70" s="24">
        <f t="shared" si="49"/>
        <v>0</v>
      </c>
      <c r="U70" s="24">
        <f t="shared" si="40"/>
        <v>0</v>
      </c>
      <c r="V70" s="24">
        <f t="shared" si="41"/>
        <v>0</v>
      </c>
      <c r="W70" s="24">
        <f t="shared" si="42"/>
        <v>0</v>
      </c>
      <c r="X70" s="24">
        <f t="shared" si="43"/>
        <v>0</v>
      </c>
      <c r="Y70" s="24">
        <v>0</v>
      </c>
      <c r="Z70" s="24">
        <f t="shared" si="44"/>
        <v>10</v>
      </c>
      <c r="AA70" s="24">
        <f t="shared" si="45"/>
        <v>0</v>
      </c>
      <c r="AB70" s="24">
        <f>VLOOKUP(Q70,δεδομένα!$F$1:$G$101,2,TRUE)</f>
        <v>0</v>
      </c>
      <c r="AC70" s="24">
        <f t="shared" si="50"/>
        <v>10</v>
      </c>
      <c r="AD70" s="28">
        <f t="shared" si="51"/>
        <v>20</v>
      </c>
      <c r="AE70" s="29">
        <f>SUM(AD70)</f>
        <v>20</v>
      </c>
    </row>
    <row r="71" ht="5.1" customHeight="1" spans="1:31">
      <c r="A71" s="18"/>
      <c r="B71" s="18"/>
      <c r="C71" s="18"/>
      <c r="D71" s="18"/>
      <c r="E71" s="18"/>
      <c r="F71" s="18"/>
      <c r="G71" s="19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30"/>
    </row>
    <row r="72" spans="1:31">
      <c r="A72" s="15">
        <v>19</v>
      </c>
      <c r="B72" s="15">
        <v>7335</v>
      </c>
      <c r="C72" s="16">
        <v>44068</v>
      </c>
      <c r="D72" s="15" t="s">
        <v>91</v>
      </c>
      <c r="E72" s="15" t="s">
        <v>92</v>
      </c>
      <c r="F72" s="15" t="s">
        <v>44</v>
      </c>
      <c r="G72" s="14" t="s">
        <v>69</v>
      </c>
      <c r="H72" s="17">
        <v>9</v>
      </c>
      <c r="I72" s="17">
        <v>3</v>
      </c>
      <c r="J72" s="17"/>
      <c r="K72" s="17"/>
      <c r="L72" s="17"/>
      <c r="M72" s="17"/>
      <c r="N72" s="17"/>
      <c r="O72" s="17"/>
      <c r="P72" s="17"/>
      <c r="Q72" s="17"/>
      <c r="R72" s="17"/>
      <c r="S72" s="24">
        <f t="shared" ref="S72:S80" si="52">H72*17</f>
        <v>153</v>
      </c>
      <c r="T72" s="24">
        <v>24</v>
      </c>
      <c r="U72" s="24">
        <f t="shared" ref="U72:U80" si="53">IF(J72=4,30,IF(J72&gt;4,30+(J72-4)*10,0))</f>
        <v>0</v>
      </c>
      <c r="V72" s="24">
        <f t="shared" ref="V72:V80" si="54">IF(K72=4,30,IF(K72&gt;4,30+(K72-4)*10,0))</f>
        <v>0</v>
      </c>
      <c r="W72" s="24">
        <f t="shared" ref="W72:W80" si="55">IF(L72=3,15,0)</f>
        <v>0</v>
      </c>
      <c r="X72" s="24">
        <f>IF(M72=3,15,0)</f>
        <v>0</v>
      </c>
      <c r="Y72" s="24">
        <f>IF(N72&lt;3,N72*5,IF(N72=3,20,0))</f>
        <v>0</v>
      </c>
      <c r="Z72" s="24">
        <f t="shared" ref="Z72:Z80" si="56">IF(O72&lt;=3,O72*10,0)</f>
        <v>0</v>
      </c>
      <c r="AA72" s="24">
        <f t="shared" ref="AA72:AA80" si="57">IF(P72&lt;=3,P72*10,0)</f>
        <v>0</v>
      </c>
      <c r="AB72" s="24">
        <f>VLOOKUP(Q72,δεδομένα!$F$1:$G$101,2,TRUE)</f>
        <v>0</v>
      </c>
      <c r="AC72" s="24"/>
      <c r="AD72" s="28">
        <f>SUM(S72:AC72)</f>
        <v>177</v>
      </c>
      <c r="AE72" s="29">
        <f>SUM(AD72:AD80)</f>
        <v>1857</v>
      </c>
    </row>
    <row r="73" spans="1:31">
      <c r="A73" s="15"/>
      <c r="B73" s="15"/>
      <c r="C73" s="16"/>
      <c r="D73" s="15"/>
      <c r="E73" s="15"/>
      <c r="F73" s="15"/>
      <c r="G73" s="14" t="s">
        <v>70</v>
      </c>
      <c r="H73" s="17">
        <v>10</v>
      </c>
      <c r="I73" s="17">
        <v>3</v>
      </c>
      <c r="J73" s="17"/>
      <c r="K73" s="17"/>
      <c r="L73" s="17"/>
      <c r="M73" s="17"/>
      <c r="N73" s="17"/>
      <c r="O73" s="17"/>
      <c r="P73" s="17"/>
      <c r="Q73" s="17"/>
      <c r="R73" s="17"/>
      <c r="S73" s="24">
        <f t="shared" si="52"/>
        <v>170</v>
      </c>
      <c r="T73" s="24">
        <v>30</v>
      </c>
      <c r="U73" s="24">
        <f t="shared" si="53"/>
        <v>0</v>
      </c>
      <c r="V73" s="24">
        <f t="shared" si="54"/>
        <v>0</v>
      </c>
      <c r="W73" s="24">
        <f t="shared" si="55"/>
        <v>0</v>
      </c>
      <c r="X73" s="24">
        <f>IF(M73=3,15,0)</f>
        <v>0</v>
      </c>
      <c r="Y73" s="24">
        <f>IF(N73&lt;3,N73*5,IF(N73=3,20,0))</f>
        <v>0</v>
      </c>
      <c r="Z73" s="24">
        <f t="shared" si="56"/>
        <v>0</v>
      </c>
      <c r="AA73" s="24">
        <f t="shared" si="57"/>
        <v>0</v>
      </c>
      <c r="AB73" s="24">
        <f>VLOOKUP(Q73,δεδομένα!$F$1:$G$101,2,TRUE)</f>
        <v>0</v>
      </c>
      <c r="AC73" s="24"/>
      <c r="AD73" s="28">
        <f t="shared" ref="AD73:AD80" si="58">SUM(S73:AC73)</f>
        <v>200</v>
      </c>
      <c r="AE73" s="29"/>
    </row>
    <row r="74" spans="1:31">
      <c r="A74" s="15"/>
      <c r="B74" s="15"/>
      <c r="C74" s="15"/>
      <c r="D74" s="15"/>
      <c r="E74" s="15"/>
      <c r="F74" s="15"/>
      <c r="G74" s="14" t="s">
        <v>71</v>
      </c>
      <c r="H74" s="17">
        <v>10</v>
      </c>
      <c r="I74" s="17">
        <v>3</v>
      </c>
      <c r="J74" s="17"/>
      <c r="K74" s="17"/>
      <c r="L74" s="17"/>
      <c r="M74" s="17"/>
      <c r="N74" s="17"/>
      <c r="O74" s="17"/>
      <c r="P74" s="17"/>
      <c r="Q74" s="17"/>
      <c r="R74" s="17"/>
      <c r="S74" s="24">
        <f t="shared" si="52"/>
        <v>170</v>
      </c>
      <c r="T74" s="24">
        <v>30</v>
      </c>
      <c r="U74" s="24">
        <f t="shared" si="53"/>
        <v>0</v>
      </c>
      <c r="V74" s="24">
        <f t="shared" si="54"/>
        <v>0</v>
      </c>
      <c r="W74" s="24">
        <f t="shared" si="55"/>
        <v>0</v>
      </c>
      <c r="X74" s="24">
        <v>0</v>
      </c>
      <c r="Y74" s="24">
        <f>IF(N74&lt;3,N74*5,IF(N74=3,20,0))</f>
        <v>0</v>
      </c>
      <c r="Z74" s="24">
        <f t="shared" si="56"/>
        <v>0</v>
      </c>
      <c r="AA74" s="24">
        <f t="shared" si="57"/>
        <v>0</v>
      </c>
      <c r="AB74" s="24">
        <f>VLOOKUP(Q74,δεδομένα!$F$1:$G$101,2,TRUE)</f>
        <v>0</v>
      </c>
      <c r="AC74" s="24"/>
      <c r="AD74" s="28">
        <f t="shared" si="58"/>
        <v>200</v>
      </c>
      <c r="AE74" s="29"/>
    </row>
    <row r="75" spans="1:31">
      <c r="A75" s="15"/>
      <c r="B75" s="15"/>
      <c r="C75" s="16"/>
      <c r="D75" s="15"/>
      <c r="E75" s="15"/>
      <c r="F75" s="15"/>
      <c r="G75" s="14" t="s">
        <v>72</v>
      </c>
      <c r="H75" s="17">
        <v>10</v>
      </c>
      <c r="I75" s="17">
        <v>5</v>
      </c>
      <c r="J75" s="17"/>
      <c r="K75" s="17"/>
      <c r="L75" s="17"/>
      <c r="M75" s="17"/>
      <c r="N75" s="17"/>
      <c r="O75" s="17"/>
      <c r="P75" s="17"/>
      <c r="Q75" s="17"/>
      <c r="R75" s="17"/>
      <c r="S75" s="24">
        <f t="shared" si="52"/>
        <v>170</v>
      </c>
      <c r="T75" s="24">
        <v>50</v>
      </c>
      <c r="U75" s="24">
        <f t="shared" si="53"/>
        <v>0</v>
      </c>
      <c r="V75" s="24">
        <f t="shared" si="54"/>
        <v>0</v>
      </c>
      <c r="W75" s="24">
        <f t="shared" si="55"/>
        <v>0</v>
      </c>
      <c r="X75" s="24">
        <f t="shared" ref="X75:X80" si="59">IF(M75=3,15,0)</f>
        <v>0</v>
      </c>
      <c r="Y75" s="24">
        <v>0</v>
      </c>
      <c r="Z75" s="24">
        <f t="shared" si="56"/>
        <v>0</v>
      </c>
      <c r="AA75" s="24">
        <f t="shared" si="57"/>
        <v>0</v>
      </c>
      <c r="AB75" s="24">
        <f>VLOOKUP(Q75,δεδομένα!$F$1:$G$101,2,TRUE)</f>
        <v>0</v>
      </c>
      <c r="AC75" s="24"/>
      <c r="AD75" s="28">
        <f t="shared" si="58"/>
        <v>220</v>
      </c>
      <c r="AE75" s="29"/>
    </row>
    <row r="76" spans="1:31">
      <c r="A76" s="15"/>
      <c r="B76" s="15"/>
      <c r="C76" s="15"/>
      <c r="D76" s="15"/>
      <c r="E76" s="15"/>
      <c r="F76" s="15"/>
      <c r="G76" s="14" t="s">
        <v>73</v>
      </c>
      <c r="H76" s="17">
        <v>10</v>
      </c>
      <c r="I76" s="17">
        <v>3</v>
      </c>
      <c r="J76" s="17"/>
      <c r="K76" s="17"/>
      <c r="L76" s="17"/>
      <c r="M76" s="17"/>
      <c r="N76" s="17"/>
      <c r="O76" s="17"/>
      <c r="P76" s="17"/>
      <c r="Q76" s="17"/>
      <c r="R76" s="17"/>
      <c r="S76" s="24">
        <f t="shared" si="52"/>
        <v>170</v>
      </c>
      <c r="T76" s="24">
        <v>30</v>
      </c>
      <c r="U76" s="24">
        <f t="shared" si="53"/>
        <v>0</v>
      </c>
      <c r="V76" s="24">
        <f t="shared" si="54"/>
        <v>0</v>
      </c>
      <c r="W76" s="24">
        <f t="shared" si="55"/>
        <v>0</v>
      </c>
      <c r="X76" s="24">
        <f t="shared" si="59"/>
        <v>0</v>
      </c>
      <c r="Y76" s="24">
        <f>IF(N76&lt;3,N76*5,IF(N76=3,20,0))</f>
        <v>0</v>
      </c>
      <c r="Z76" s="24">
        <f t="shared" si="56"/>
        <v>0</v>
      </c>
      <c r="AA76" s="24">
        <f t="shared" si="57"/>
        <v>0</v>
      </c>
      <c r="AB76" s="24">
        <f>VLOOKUP(Q76,δεδομένα!$F$1:$G$101,2,TRUE)</f>
        <v>0</v>
      </c>
      <c r="AC76" s="24"/>
      <c r="AD76" s="28">
        <f t="shared" si="58"/>
        <v>200</v>
      </c>
      <c r="AE76" s="29"/>
    </row>
    <row r="77" spans="1:31">
      <c r="A77" s="15"/>
      <c r="B77" s="15"/>
      <c r="C77" s="15"/>
      <c r="D77" s="15"/>
      <c r="E77" s="15"/>
      <c r="F77" s="15"/>
      <c r="G77" s="14" t="s">
        <v>74</v>
      </c>
      <c r="H77" s="17">
        <v>10</v>
      </c>
      <c r="I77" s="17">
        <v>3</v>
      </c>
      <c r="J77" s="17"/>
      <c r="K77" s="17"/>
      <c r="L77" s="17"/>
      <c r="M77" s="17"/>
      <c r="N77" s="17"/>
      <c r="O77" s="17"/>
      <c r="P77" s="17"/>
      <c r="Q77" s="17"/>
      <c r="R77" s="17"/>
      <c r="S77" s="24">
        <f t="shared" si="52"/>
        <v>170</v>
      </c>
      <c r="T77" s="24">
        <v>30</v>
      </c>
      <c r="U77" s="24">
        <f t="shared" si="53"/>
        <v>0</v>
      </c>
      <c r="V77" s="24">
        <f t="shared" si="54"/>
        <v>0</v>
      </c>
      <c r="W77" s="24">
        <f t="shared" si="55"/>
        <v>0</v>
      </c>
      <c r="X77" s="24">
        <f t="shared" si="59"/>
        <v>0</v>
      </c>
      <c r="Y77" s="24">
        <f>IF(N77&lt;3,N77*5,IF(N77=3,20,0))</f>
        <v>0</v>
      </c>
      <c r="Z77" s="24">
        <f t="shared" si="56"/>
        <v>0</v>
      </c>
      <c r="AA77" s="24">
        <f t="shared" si="57"/>
        <v>0</v>
      </c>
      <c r="AB77" s="24">
        <f>VLOOKUP(Q77,δεδομένα!$F$1:$G$101,2,TRUE)</f>
        <v>0</v>
      </c>
      <c r="AC77" s="24"/>
      <c r="AD77" s="28">
        <f t="shared" si="58"/>
        <v>200</v>
      </c>
      <c r="AE77" s="29"/>
    </row>
    <row r="78" spans="1:31">
      <c r="A78" s="15"/>
      <c r="B78" s="15"/>
      <c r="C78" s="15"/>
      <c r="D78" s="15"/>
      <c r="E78" s="15"/>
      <c r="F78" s="15"/>
      <c r="G78" s="14" t="s">
        <v>75</v>
      </c>
      <c r="H78" s="17">
        <v>10</v>
      </c>
      <c r="I78" s="17">
        <v>5</v>
      </c>
      <c r="J78" s="17"/>
      <c r="K78" s="17"/>
      <c r="L78" s="17"/>
      <c r="M78" s="17"/>
      <c r="N78" s="17"/>
      <c r="O78" s="17"/>
      <c r="P78" s="17"/>
      <c r="Q78" s="17"/>
      <c r="R78" s="17">
        <v>56</v>
      </c>
      <c r="S78" s="24">
        <f t="shared" si="52"/>
        <v>170</v>
      </c>
      <c r="T78" s="24">
        <v>50</v>
      </c>
      <c r="U78" s="24">
        <f t="shared" si="53"/>
        <v>0</v>
      </c>
      <c r="V78" s="24">
        <f t="shared" si="54"/>
        <v>0</v>
      </c>
      <c r="W78" s="24">
        <f t="shared" si="55"/>
        <v>0</v>
      </c>
      <c r="X78" s="24">
        <f t="shared" si="59"/>
        <v>0</v>
      </c>
      <c r="Y78" s="24">
        <v>0</v>
      </c>
      <c r="Z78" s="24">
        <f t="shared" si="56"/>
        <v>0</v>
      </c>
      <c r="AA78" s="24">
        <f t="shared" si="57"/>
        <v>0</v>
      </c>
      <c r="AB78" s="24">
        <f>VLOOKUP(Q78,δεδομένα!$F$1:$G$101,2,TRUE)</f>
        <v>0</v>
      </c>
      <c r="AC78" s="24">
        <f>IF(R78&lt;=50,10,20)</f>
        <v>20</v>
      </c>
      <c r="AD78" s="28">
        <f t="shared" si="58"/>
        <v>240</v>
      </c>
      <c r="AE78" s="29"/>
    </row>
    <row r="79" spans="1:31">
      <c r="A79" s="15"/>
      <c r="B79" s="15"/>
      <c r="C79" s="15"/>
      <c r="D79" s="15"/>
      <c r="E79" s="15"/>
      <c r="F79" s="15"/>
      <c r="G79" s="14" t="s">
        <v>76</v>
      </c>
      <c r="H79" s="17">
        <v>10</v>
      </c>
      <c r="I79" s="17">
        <v>3</v>
      </c>
      <c r="J79" s="17"/>
      <c r="K79" s="17"/>
      <c r="L79" s="17"/>
      <c r="M79" s="17"/>
      <c r="N79" s="17"/>
      <c r="O79" s="17"/>
      <c r="P79" s="17"/>
      <c r="Q79" s="17"/>
      <c r="R79" s="17"/>
      <c r="S79" s="24">
        <f t="shared" si="52"/>
        <v>170</v>
      </c>
      <c r="T79" s="24">
        <v>30</v>
      </c>
      <c r="U79" s="24">
        <f t="shared" si="53"/>
        <v>0</v>
      </c>
      <c r="V79" s="24">
        <f t="shared" si="54"/>
        <v>0</v>
      </c>
      <c r="W79" s="24">
        <f t="shared" si="55"/>
        <v>0</v>
      </c>
      <c r="X79" s="24">
        <f t="shared" si="59"/>
        <v>0</v>
      </c>
      <c r="Y79" s="24">
        <f>IF(N79&lt;3,N79*5,IF(N79=3,20,0))</f>
        <v>0</v>
      </c>
      <c r="Z79" s="24">
        <f t="shared" si="56"/>
        <v>0</v>
      </c>
      <c r="AA79" s="24">
        <f t="shared" si="57"/>
        <v>0</v>
      </c>
      <c r="AB79" s="24">
        <f>VLOOKUP(Q79,δεδομένα!$F$1:$G$101,2,TRUE)</f>
        <v>0</v>
      </c>
      <c r="AC79" s="24"/>
      <c r="AD79" s="28">
        <f t="shared" si="58"/>
        <v>200</v>
      </c>
      <c r="AE79" s="29"/>
    </row>
    <row r="80" spans="1:31">
      <c r="A80" s="15"/>
      <c r="B80" s="15"/>
      <c r="C80" s="15"/>
      <c r="D80" s="15"/>
      <c r="E80" s="15"/>
      <c r="F80" s="15"/>
      <c r="G80" s="14" t="s">
        <v>56</v>
      </c>
      <c r="H80" s="17">
        <v>10</v>
      </c>
      <c r="I80" s="17">
        <v>5</v>
      </c>
      <c r="J80" s="17"/>
      <c r="K80" s="17"/>
      <c r="L80" s="17"/>
      <c r="M80" s="17"/>
      <c r="N80" s="17"/>
      <c r="O80" s="17"/>
      <c r="P80" s="17"/>
      <c r="Q80" s="17"/>
      <c r="R80" s="17"/>
      <c r="S80" s="24">
        <f t="shared" si="52"/>
        <v>170</v>
      </c>
      <c r="T80" s="24">
        <v>50</v>
      </c>
      <c r="U80" s="24">
        <f t="shared" si="53"/>
        <v>0</v>
      </c>
      <c r="V80" s="24">
        <f t="shared" si="54"/>
        <v>0</v>
      </c>
      <c r="W80" s="24">
        <f t="shared" si="55"/>
        <v>0</v>
      </c>
      <c r="X80" s="24">
        <f t="shared" si="59"/>
        <v>0</v>
      </c>
      <c r="Y80" s="24">
        <f>IF(N80&lt;3,N80*5,IF(N80=3,20,0))</f>
        <v>0</v>
      </c>
      <c r="Z80" s="24">
        <f t="shared" si="56"/>
        <v>0</v>
      </c>
      <c r="AA80" s="24">
        <f t="shared" si="57"/>
        <v>0</v>
      </c>
      <c r="AB80" s="24">
        <f>VLOOKUP(Q80,δεδομένα!$F$1:$G$101,2,TRUE)</f>
        <v>0</v>
      </c>
      <c r="AC80" s="24"/>
      <c r="AD80" s="28">
        <f t="shared" si="58"/>
        <v>220</v>
      </c>
      <c r="AE80" s="29"/>
    </row>
    <row r="83" spans="2:2">
      <c r="B83" t="s">
        <v>93</v>
      </c>
    </row>
  </sheetData>
  <sortState ref="G72:AD80">
    <sortCondition ref="G72:G80"/>
  </sortState>
  <mergeCells count="9">
    <mergeCell ref="H1:R1"/>
    <mergeCell ref="S1:AC1"/>
    <mergeCell ref="AE14:AE17"/>
    <mergeCell ref="AE27:AE40"/>
    <mergeCell ref="AE42:AE48"/>
    <mergeCell ref="AE50:AE56"/>
    <mergeCell ref="AE58:AE62"/>
    <mergeCell ref="AE72:AE80"/>
    <mergeCell ref="A1:E2"/>
  </mergeCells>
  <pageMargins left="0.25" right="0.25" top="0.75" bottom="0.75" header="0.3" footer="0.3"/>
  <pageSetup paperSize="8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workbookViewId="0">
      <selection activeCell="A1" sqref="A1:B8"/>
    </sheetView>
  </sheetViews>
  <sheetFormatPr defaultColWidth="9" defaultRowHeight="15" outlineLevelCol="6"/>
  <sheetData>
    <row r="1" spans="1:7">
      <c r="A1">
        <v>4</v>
      </c>
      <c r="B1">
        <v>30</v>
      </c>
      <c r="F1">
        <v>0</v>
      </c>
      <c r="G1">
        <v>0</v>
      </c>
    </row>
    <row r="2" spans="1:7">
      <c r="A2">
        <v>5</v>
      </c>
      <c r="B2">
        <v>40</v>
      </c>
      <c r="F2">
        <v>1</v>
      </c>
      <c r="G2">
        <v>0</v>
      </c>
    </row>
    <row r="3" spans="1:7">
      <c r="A3">
        <v>6</v>
      </c>
      <c r="B3">
        <v>50</v>
      </c>
      <c r="F3">
        <v>2</v>
      </c>
      <c r="G3">
        <v>0</v>
      </c>
    </row>
    <row r="4" spans="1:7">
      <c r="A4">
        <v>7</v>
      </c>
      <c r="B4">
        <v>60</v>
      </c>
      <c r="F4">
        <v>3</v>
      </c>
      <c r="G4">
        <v>0</v>
      </c>
    </row>
    <row r="5" spans="1:7">
      <c r="A5">
        <v>8</v>
      </c>
      <c r="B5">
        <v>70</v>
      </c>
      <c r="F5">
        <v>4</v>
      </c>
      <c r="G5">
        <v>0</v>
      </c>
    </row>
    <row r="6" spans="1:7">
      <c r="A6">
        <v>9</v>
      </c>
      <c r="B6">
        <v>80</v>
      </c>
      <c r="F6">
        <v>5</v>
      </c>
      <c r="G6">
        <v>0</v>
      </c>
    </row>
    <row r="7" spans="1:7">
      <c r="A7">
        <v>10</v>
      </c>
      <c r="B7">
        <v>90</v>
      </c>
      <c r="F7">
        <v>6</v>
      </c>
      <c r="G7">
        <v>0</v>
      </c>
    </row>
    <row r="8" spans="1:7">
      <c r="A8">
        <v>20</v>
      </c>
      <c r="B8">
        <v>190</v>
      </c>
      <c r="F8">
        <v>7</v>
      </c>
      <c r="G8">
        <v>0</v>
      </c>
    </row>
    <row r="9" spans="6:7">
      <c r="F9">
        <v>8</v>
      </c>
      <c r="G9">
        <v>0</v>
      </c>
    </row>
    <row r="10" spans="6:7">
      <c r="F10">
        <v>9</v>
      </c>
      <c r="G10">
        <v>0</v>
      </c>
    </row>
    <row r="11" spans="6:7">
      <c r="F11">
        <v>10</v>
      </c>
      <c r="G11">
        <v>0</v>
      </c>
    </row>
    <row r="12" spans="6:7">
      <c r="F12">
        <v>11</v>
      </c>
      <c r="G12">
        <v>0</v>
      </c>
    </row>
    <row r="13" spans="6:7">
      <c r="F13">
        <v>12</v>
      </c>
      <c r="G13">
        <v>0</v>
      </c>
    </row>
    <row r="14" spans="6:7">
      <c r="F14">
        <v>13</v>
      </c>
      <c r="G14">
        <v>0</v>
      </c>
    </row>
    <row r="15" spans="6:7">
      <c r="F15">
        <v>14</v>
      </c>
      <c r="G15">
        <v>0</v>
      </c>
    </row>
    <row r="16" spans="6:7">
      <c r="F16">
        <v>15</v>
      </c>
      <c r="G16">
        <v>0</v>
      </c>
    </row>
    <row r="17" spans="6:7">
      <c r="F17">
        <v>16</v>
      </c>
      <c r="G17">
        <v>0</v>
      </c>
    </row>
    <row r="18" spans="6:7">
      <c r="F18">
        <v>17</v>
      </c>
      <c r="G18">
        <v>0</v>
      </c>
    </row>
    <row r="19" spans="6:7">
      <c r="F19">
        <v>18</v>
      </c>
      <c r="G19">
        <v>0</v>
      </c>
    </row>
    <row r="20" spans="6:7">
      <c r="F20">
        <v>19</v>
      </c>
      <c r="G20">
        <v>0</v>
      </c>
    </row>
    <row r="21" spans="6:7">
      <c r="F21">
        <v>20</v>
      </c>
      <c r="G21">
        <v>0</v>
      </c>
    </row>
    <row r="22" spans="6:7">
      <c r="F22">
        <v>21</v>
      </c>
      <c r="G22">
        <v>0</v>
      </c>
    </row>
    <row r="23" spans="6:7">
      <c r="F23">
        <v>22</v>
      </c>
      <c r="G23">
        <v>0</v>
      </c>
    </row>
    <row r="24" spans="6:7">
      <c r="F24">
        <v>23</v>
      </c>
      <c r="G24">
        <v>0</v>
      </c>
    </row>
    <row r="25" spans="6:7">
      <c r="F25">
        <v>24</v>
      </c>
      <c r="G25">
        <v>0</v>
      </c>
    </row>
    <row r="26" spans="6:7">
      <c r="F26">
        <v>25</v>
      </c>
      <c r="G26">
        <v>0</v>
      </c>
    </row>
    <row r="27" spans="6:7">
      <c r="F27">
        <v>26</v>
      </c>
      <c r="G27">
        <v>0</v>
      </c>
    </row>
    <row r="28" spans="6:7">
      <c r="F28">
        <v>27</v>
      </c>
      <c r="G28">
        <v>0</v>
      </c>
    </row>
    <row r="29" spans="6:7">
      <c r="F29">
        <v>28</v>
      </c>
      <c r="G29">
        <v>0</v>
      </c>
    </row>
    <row r="30" spans="6:7">
      <c r="F30">
        <v>29</v>
      </c>
      <c r="G30">
        <v>0</v>
      </c>
    </row>
    <row r="31" spans="6:7">
      <c r="F31">
        <v>30</v>
      </c>
      <c r="G31">
        <v>0</v>
      </c>
    </row>
    <row r="32" spans="6:7">
      <c r="F32">
        <v>31</v>
      </c>
      <c r="G32">
        <v>0</v>
      </c>
    </row>
    <row r="33" spans="6:7">
      <c r="F33">
        <v>32</v>
      </c>
      <c r="G33">
        <v>0</v>
      </c>
    </row>
    <row r="34" spans="6:7">
      <c r="F34">
        <v>33</v>
      </c>
      <c r="G34">
        <v>0</v>
      </c>
    </row>
    <row r="35" spans="6:7">
      <c r="F35">
        <v>34</v>
      </c>
      <c r="G35">
        <v>0</v>
      </c>
    </row>
    <row r="36" spans="6:7">
      <c r="F36">
        <v>35</v>
      </c>
      <c r="G36">
        <v>0</v>
      </c>
    </row>
    <row r="37" spans="6:7">
      <c r="F37">
        <v>36</v>
      </c>
      <c r="G37">
        <v>0</v>
      </c>
    </row>
    <row r="38" spans="6:7">
      <c r="F38">
        <v>37</v>
      </c>
      <c r="G38">
        <v>0</v>
      </c>
    </row>
    <row r="39" spans="6:7">
      <c r="F39">
        <v>38</v>
      </c>
      <c r="G39">
        <v>0</v>
      </c>
    </row>
    <row r="40" spans="6:7">
      <c r="F40">
        <v>39</v>
      </c>
      <c r="G40">
        <v>0</v>
      </c>
    </row>
    <row r="41" spans="6:7">
      <c r="F41">
        <v>40</v>
      </c>
      <c r="G41">
        <v>0</v>
      </c>
    </row>
    <row r="42" spans="6:7">
      <c r="F42">
        <v>41</v>
      </c>
      <c r="G42">
        <v>0</v>
      </c>
    </row>
    <row r="43" spans="6:7">
      <c r="F43">
        <v>42</v>
      </c>
      <c r="G43">
        <v>0</v>
      </c>
    </row>
    <row r="44" spans="6:7">
      <c r="F44">
        <v>43</v>
      </c>
      <c r="G44">
        <v>0</v>
      </c>
    </row>
    <row r="45" spans="6:7">
      <c r="F45">
        <v>44</v>
      </c>
      <c r="G45">
        <v>0</v>
      </c>
    </row>
    <row r="46" spans="6:7">
      <c r="F46">
        <v>45</v>
      </c>
      <c r="G46">
        <v>0</v>
      </c>
    </row>
    <row r="47" spans="6:7">
      <c r="F47">
        <v>46</v>
      </c>
      <c r="G47">
        <v>0</v>
      </c>
    </row>
    <row r="48" spans="6:7">
      <c r="F48">
        <v>47</v>
      </c>
      <c r="G48">
        <v>0</v>
      </c>
    </row>
    <row r="49" spans="6:7">
      <c r="F49">
        <v>48</v>
      </c>
      <c r="G49">
        <v>0</v>
      </c>
    </row>
    <row r="50" spans="6:7">
      <c r="F50">
        <v>49</v>
      </c>
      <c r="G50">
        <v>0</v>
      </c>
    </row>
    <row r="51" spans="6:7">
      <c r="F51">
        <v>50</v>
      </c>
      <c r="G51">
        <v>10</v>
      </c>
    </row>
    <row r="52" spans="6:7">
      <c r="F52">
        <v>51</v>
      </c>
      <c r="G52">
        <v>10</v>
      </c>
    </row>
    <row r="53" spans="6:7">
      <c r="F53">
        <v>52</v>
      </c>
      <c r="G53">
        <v>10</v>
      </c>
    </row>
    <row r="54" spans="6:7">
      <c r="F54">
        <v>53</v>
      </c>
      <c r="G54">
        <v>10</v>
      </c>
    </row>
    <row r="55" spans="6:7">
      <c r="F55">
        <v>54</v>
      </c>
      <c r="G55">
        <v>10</v>
      </c>
    </row>
    <row r="56" spans="6:7">
      <c r="F56">
        <v>55</v>
      </c>
      <c r="G56">
        <v>10</v>
      </c>
    </row>
    <row r="57" spans="6:7">
      <c r="F57">
        <v>56</v>
      </c>
      <c r="G57">
        <v>10</v>
      </c>
    </row>
    <row r="58" spans="6:7">
      <c r="F58">
        <v>57</v>
      </c>
      <c r="G58">
        <v>10</v>
      </c>
    </row>
    <row r="59" spans="6:7">
      <c r="F59">
        <v>58</v>
      </c>
      <c r="G59">
        <v>10</v>
      </c>
    </row>
    <row r="60" spans="6:7">
      <c r="F60">
        <v>59</v>
      </c>
      <c r="G60">
        <v>10</v>
      </c>
    </row>
    <row r="61" spans="6:7">
      <c r="F61">
        <v>60</v>
      </c>
      <c r="G61">
        <v>12</v>
      </c>
    </row>
    <row r="62" spans="6:7">
      <c r="F62">
        <v>61</v>
      </c>
      <c r="G62">
        <v>12</v>
      </c>
    </row>
    <row r="63" spans="6:7">
      <c r="F63">
        <v>62</v>
      </c>
      <c r="G63">
        <v>12</v>
      </c>
    </row>
    <row r="64" spans="6:7">
      <c r="F64">
        <v>63</v>
      </c>
      <c r="G64">
        <v>12</v>
      </c>
    </row>
    <row r="65" spans="6:7">
      <c r="F65">
        <v>64</v>
      </c>
      <c r="G65">
        <v>12</v>
      </c>
    </row>
    <row r="66" spans="6:7">
      <c r="F66">
        <v>65</v>
      </c>
      <c r="G66">
        <v>12</v>
      </c>
    </row>
    <row r="67" spans="6:7">
      <c r="F67">
        <v>66</v>
      </c>
      <c r="G67">
        <v>12</v>
      </c>
    </row>
    <row r="68" spans="6:7">
      <c r="F68">
        <v>67</v>
      </c>
      <c r="G68">
        <v>15</v>
      </c>
    </row>
    <row r="69" spans="6:7">
      <c r="F69">
        <v>68</v>
      </c>
      <c r="G69">
        <v>15</v>
      </c>
    </row>
    <row r="70" spans="6:7">
      <c r="F70">
        <v>69</v>
      </c>
      <c r="G70">
        <v>15</v>
      </c>
    </row>
    <row r="71" spans="6:7">
      <c r="F71">
        <v>70</v>
      </c>
      <c r="G71">
        <v>17</v>
      </c>
    </row>
    <row r="72" spans="6:7">
      <c r="F72">
        <v>71</v>
      </c>
      <c r="G72">
        <v>17</v>
      </c>
    </row>
    <row r="73" spans="6:7">
      <c r="F73">
        <v>72</v>
      </c>
      <c r="G73">
        <v>17</v>
      </c>
    </row>
    <row r="74" spans="6:7">
      <c r="F74">
        <v>73</v>
      </c>
      <c r="G74">
        <v>17</v>
      </c>
    </row>
    <row r="75" spans="6:7">
      <c r="F75">
        <v>74</v>
      </c>
      <c r="G75">
        <v>17</v>
      </c>
    </row>
    <row r="76" spans="6:7">
      <c r="F76">
        <v>75</v>
      </c>
      <c r="G76">
        <v>17</v>
      </c>
    </row>
    <row r="77" spans="6:7">
      <c r="F77">
        <v>76</v>
      </c>
      <c r="G77">
        <v>17</v>
      </c>
    </row>
    <row r="78" spans="6:7">
      <c r="F78">
        <v>77</v>
      </c>
      <c r="G78">
        <v>17</v>
      </c>
    </row>
    <row r="79" spans="6:7">
      <c r="F79">
        <v>78</v>
      </c>
      <c r="G79">
        <v>17</v>
      </c>
    </row>
    <row r="80" spans="6:7">
      <c r="F80">
        <v>79</v>
      </c>
      <c r="G80">
        <v>17</v>
      </c>
    </row>
    <row r="81" spans="6:7">
      <c r="F81">
        <v>80</v>
      </c>
      <c r="G81">
        <v>17</v>
      </c>
    </row>
    <row r="82" spans="6:7">
      <c r="F82">
        <v>81</v>
      </c>
      <c r="G82">
        <v>17</v>
      </c>
    </row>
    <row r="83" spans="6:7">
      <c r="F83">
        <v>82</v>
      </c>
      <c r="G83">
        <v>17</v>
      </c>
    </row>
    <row r="84" spans="6:7">
      <c r="F84">
        <v>83</v>
      </c>
      <c r="G84">
        <v>17</v>
      </c>
    </row>
    <row r="85" spans="6:7">
      <c r="F85">
        <v>84</v>
      </c>
      <c r="G85">
        <v>17</v>
      </c>
    </row>
    <row r="86" spans="6:7">
      <c r="F86">
        <v>85</v>
      </c>
      <c r="G86">
        <v>17</v>
      </c>
    </row>
    <row r="87" spans="6:7">
      <c r="F87">
        <v>86</v>
      </c>
      <c r="G87">
        <v>17</v>
      </c>
    </row>
    <row r="88" spans="6:7">
      <c r="F88">
        <v>87</v>
      </c>
      <c r="G88">
        <v>17</v>
      </c>
    </row>
    <row r="89" spans="6:7">
      <c r="F89">
        <v>88</v>
      </c>
      <c r="G89">
        <v>17</v>
      </c>
    </row>
    <row r="90" spans="6:7">
      <c r="F90">
        <v>89</v>
      </c>
      <c r="G90">
        <v>17</v>
      </c>
    </row>
    <row r="91" spans="6:7">
      <c r="F91">
        <v>90</v>
      </c>
      <c r="G91">
        <v>17</v>
      </c>
    </row>
    <row r="92" spans="6:7">
      <c r="F92">
        <v>91</v>
      </c>
      <c r="G92">
        <v>17</v>
      </c>
    </row>
    <row r="93" spans="6:7">
      <c r="F93">
        <v>92</v>
      </c>
      <c r="G93">
        <v>17</v>
      </c>
    </row>
    <row r="94" spans="6:7">
      <c r="F94">
        <v>93</v>
      </c>
      <c r="G94">
        <v>17</v>
      </c>
    </row>
    <row r="95" spans="6:7">
      <c r="F95">
        <v>94</v>
      </c>
      <c r="G95">
        <v>17</v>
      </c>
    </row>
    <row r="96" spans="6:7">
      <c r="F96">
        <v>95</v>
      </c>
      <c r="G96">
        <v>17</v>
      </c>
    </row>
    <row r="97" spans="6:7">
      <c r="F97">
        <v>96</v>
      </c>
      <c r="G97">
        <v>17</v>
      </c>
    </row>
    <row r="98" spans="6:7">
      <c r="F98">
        <v>97</v>
      </c>
      <c r="G98">
        <v>17</v>
      </c>
    </row>
    <row r="99" spans="6:7">
      <c r="F99">
        <v>98</v>
      </c>
      <c r="G99">
        <v>17</v>
      </c>
    </row>
    <row r="100" spans="6:7">
      <c r="F100">
        <v>99</v>
      </c>
      <c r="G100">
        <v>17</v>
      </c>
    </row>
    <row r="101" spans="6:7">
      <c r="F101">
        <v>100</v>
      </c>
      <c r="G101">
        <v>17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E8" sqref="E8"/>
    </sheetView>
  </sheetViews>
  <sheetFormatPr defaultColWidth="9" defaultRowHeight="15" outlineLevelCol="4"/>
  <cols>
    <col min="1" max="1" width="12.1428571428571" customWidth="1"/>
  </cols>
  <sheetData>
    <row r="1" s="1" customFormat="1" spans="1:3">
      <c r="A1" s="1" t="s">
        <v>94</v>
      </c>
      <c r="B1" s="1" t="s">
        <v>95</v>
      </c>
      <c r="C1" s="1" t="s">
        <v>96</v>
      </c>
    </row>
    <row r="2" spans="2:4">
      <c r="B2">
        <v>4</v>
      </c>
      <c r="C2">
        <v>3</v>
      </c>
      <c r="D2">
        <f t="shared" ref="D2:D17" si="0">B2*(17+C2)</f>
        <v>80</v>
      </c>
    </row>
    <row r="3" spans="2:4">
      <c r="B3">
        <v>9.5</v>
      </c>
      <c r="C3">
        <v>7.5</v>
      </c>
      <c r="D3">
        <f t="shared" si="0"/>
        <v>232.75</v>
      </c>
    </row>
    <row r="4" spans="2:4">
      <c r="B4">
        <v>10</v>
      </c>
      <c r="C4">
        <v>7.5</v>
      </c>
      <c r="D4">
        <f t="shared" si="0"/>
        <v>245</v>
      </c>
    </row>
    <row r="5" spans="2:4">
      <c r="B5">
        <v>9.5</v>
      </c>
      <c r="C5">
        <v>7.5</v>
      </c>
      <c r="D5">
        <f t="shared" si="0"/>
        <v>232.75</v>
      </c>
    </row>
    <row r="6" spans="2:5">
      <c r="B6">
        <v>10</v>
      </c>
      <c r="C6">
        <v>7.5</v>
      </c>
      <c r="D6">
        <f t="shared" si="0"/>
        <v>245</v>
      </c>
      <c r="E6">
        <f>SUM(D2:D6)</f>
        <v>1035.5</v>
      </c>
    </row>
    <row r="7" spans="4:5">
      <c r="D7">
        <f t="shared" si="0"/>
        <v>0</v>
      </c>
      <c r="E7">
        <f>E6/17</f>
        <v>60.9117647058824</v>
      </c>
    </row>
    <row r="8" spans="4:4">
      <c r="D8">
        <f t="shared" si="0"/>
        <v>0</v>
      </c>
    </row>
    <row r="9" spans="4:4">
      <c r="D9">
        <f t="shared" si="0"/>
        <v>0</v>
      </c>
    </row>
    <row r="10" spans="4:4">
      <c r="D10">
        <f t="shared" si="0"/>
        <v>0</v>
      </c>
    </row>
    <row r="11" spans="4:4">
      <c r="D11">
        <f t="shared" si="0"/>
        <v>0</v>
      </c>
    </row>
    <row r="12" spans="4:4">
      <c r="D12">
        <f t="shared" si="0"/>
        <v>0</v>
      </c>
    </row>
    <row r="13" spans="4:4">
      <c r="D13">
        <f t="shared" si="0"/>
        <v>0</v>
      </c>
    </row>
    <row r="14" spans="4:4">
      <c r="D14">
        <f t="shared" si="0"/>
        <v>0</v>
      </c>
    </row>
    <row r="15" spans="4:4">
      <c r="D15">
        <f t="shared" si="0"/>
        <v>0</v>
      </c>
    </row>
    <row r="16" spans="4:4">
      <c r="D16">
        <f t="shared" si="0"/>
        <v>0</v>
      </c>
    </row>
    <row r="17" spans="4:4">
      <c r="D17">
        <f t="shared" si="0"/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Πίνακας κατάταξης</vt:lpstr>
      <vt:lpstr>δεδομένα</vt:lpstr>
      <vt:lpstr>Φύλλο2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2020-08-20T10:11:00Z</dcterms:created>
  <cp:lastPrinted>2020-09-03T10:47:00Z</cp:lastPrinted>
  <dcterms:modified xsi:type="dcterms:W3CDTF">2020-09-04T08:19:40Z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1033-11.2.0.9052</vt:lpwstr>
  </property>
</Properties>
</file>